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20801 - Polní cesta Ma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'20220801 - Polní cesta Ma...'!$C$125:$K$256</definedName>
    <definedName name="_xlnm.Print_Area" localSheetId="1">'20220801 - Polní cesta Ma...'!$C$4:$J$76,'20220801 - Polní cesta Ma...'!$C$82:$J$109,'20220801 - Polní cesta Ma...'!$C$115:$K$256</definedName>
    <definedName name="_xlnm.Print_Titles" localSheetId="1">'20220801 - Polní cesta Ma...'!$125:$125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256"/>
  <c r="BH256"/>
  <c r="BG256"/>
  <c r="BF256"/>
  <c r="T256"/>
  <c r="T255"/>
  <c r="R256"/>
  <c r="R255"/>
  <c r="P256"/>
  <c r="P255"/>
  <c r="BI253"/>
  <c r="BH253"/>
  <c r="BG253"/>
  <c r="BF253"/>
  <c r="T253"/>
  <c r="T252"/>
  <c r="R253"/>
  <c r="R252"/>
  <c r="P253"/>
  <c r="P252"/>
  <c r="BI251"/>
  <c r="BH251"/>
  <c r="BG251"/>
  <c r="BF251"/>
  <c r="T251"/>
  <c r="R251"/>
  <c r="P251"/>
  <c r="BI249"/>
  <c r="BH249"/>
  <c r="BG249"/>
  <c r="BF249"/>
  <c r="T249"/>
  <c r="R249"/>
  <c r="P249"/>
  <c r="BI248"/>
  <c r="BH248"/>
  <c r="BG248"/>
  <c r="BF248"/>
  <c r="T248"/>
  <c r="R248"/>
  <c r="P248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38"/>
  <c r="BH238"/>
  <c r="BG238"/>
  <c r="BF238"/>
  <c r="T238"/>
  <c r="T237"/>
  <c r="R238"/>
  <c r="R237"/>
  <c r="P238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18"/>
  <c r="BH218"/>
  <c r="BG218"/>
  <c r="BF218"/>
  <c r="T218"/>
  <c r="R218"/>
  <c r="P218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T192"/>
  <c r="R193"/>
  <c r="R192"/>
  <c r="P193"/>
  <c r="P192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F120"/>
  <c r="E118"/>
  <c r="F87"/>
  <c r="E85"/>
  <c r="J22"/>
  <c r="E22"/>
  <c r="J90"/>
  <c r="J21"/>
  <c r="J19"/>
  <c r="E19"/>
  <c r="J122"/>
  <c r="J18"/>
  <c r="J16"/>
  <c r="E16"/>
  <c r="F90"/>
  <c r="J15"/>
  <c r="J13"/>
  <c r="E13"/>
  <c r="F122"/>
  <c r="J12"/>
  <c r="J10"/>
  <c r="J120"/>
  <c i="1" r="L90"/>
  <c r="AM90"/>
  <c r="AM89"/>
  <c r="L89"/>
  <c r="AM87"/>
  <c r="L87"/>
  <c r="L85"/>
  <c r="L84"/>
  <c i="2" r="J230"/>
  <c r="BK148"/>
  <c r="BK248"/>
  <c r="J229"/>
  <c r="BK196"/>
  <c r="BK132"/>
  <c r="BK224"/>
  <c r="J198"/>
  <c r="J150"/>
  <c r="J241"/>
  <c r="J210"/>
  <c r="BK177"/>
  <c r="BK153"/>
  <c r="J137"/>
  <c r="J208"/>
  <c r="J156"/>
  <c r="J253"/>
  <c r="J214"/>
  <c r="J169"/>
  <c r="J129"/>
  <c r="BK246"/>
  <c r="BK226"/>
  <c r="J182"/>
  <c r="BK156"/>
  <c r="BK238"/>
  <c r="BK234"/>
  <c r="J177"/>
  <c r="J132"/>
  <c r="BK205"/>
  <c r="BK150"/>
  <c r="BK230"/>
  <c r="BK208"/>
  <c r="J189"/>
  <c r="J140"/>
  <c r="BK231"/>
  <c r="J211"/>
  <c r="J191"/>
  <c r="BK169"/>
  <c r="J152"/>
  <c r="BK209"/>
  <c r="J173"/>
  <c r="BK130"/>
  <c r="BK249"/>
  <c r="J196"/>
  <c r="BK163"/>
  <c r="J238"/>
  <c r="J224"/>
  <c r="BK179"/>
  <c r="J135"/>
  <c r="BK245"/>
  <c r="BK223"/>
  <c r="J216"/>
  <c r="J153"/>
  <c r="BK243"/>
  <c r="BK213"/>
  <c r="J159"/>
  <c r="BK235"/>
  <c r="BK211"/>
  <c r="BK193"/>
  <c r="BK137"/>
  <c r="J223"/>
  <c r="J205"/>
  <c r="BK173"/>
  <c r="J148"/>
  <c r="J243"/>
  <c r="J181"/>
  <c r="BK159"/>
  <c r="BK253"/>
  <c r="BK216"/>
  <c r="J185"/>
  <c r="BK140"/>
  <c r="BK233"/>
  <c r="BK204"/>
  <c r="BK171"/>
  <c r="J249"/>
  <c r="BK229"/>
  <c r="J232"/>
  <c r="BK182"/>
  <c r="BK135"/>
  <c r="J242"/>
  <c r="BK185"/>
  <c r="J246"/>
  <c r="J233"/>
  <c r="J209"/>
  <c r="J175"/>
  <c r="J130"/>
  <c r="J235"/>
  <c r="BK198"/>
  <c r="BK187"/>
  <c r="J161"/>
  <c r="BK142"/>
  <c r="J244"/>
  <c r="BK201"/>
  <c r="BK145"/>
  <c r="BK251"/>
  <c r="J201"/>
  <c r="J134"/>
  <c r="J231"/>
  <c r="J213"/>
  <c r="BK175"/>
  <c r="BK134"/>
  <c r="BK244"/>
  <c r="J222"/>
  <c r="BK161"/>
  <c r="J234"/>
  <c r="J187"/>
  <c r="J245"/>
  <c r="BK232"/>
  <c r="BK214"/>
  <c r="BK152"/>
  <c r="BK242"/>
  <c r="J215"/>
  <c r="J193"/>
  <c r="BK181"/>
  <c r="J163"/>
  <c r="J251"/>
  <c r="BK203"/>
  <c r="J165"/>
  <c r="BK256"/>
  <c r="BK222"/>
  <c r="J183"/>
  <c r="BK236"/>
  <c r="BK215"/>
  <c r="BK167"/>
  <c r="J248"/>
  <c r="BK228"/>
  <c r="J228"/>
  <c r="BK183"/>
  <c r="J145"/>
  <c r="J236"/>
  <c r="J203"/>
  <c r="J179"/>
  <c r="BK241"/>
  <c r="BK218"/>
  <c r="J204"/>
  <c r="J167"/>
  <c r="BK129"/>
  <c r="J218"/>
  <c r="BK191"/>
  <c r="BK165"/>
  <c i="1" r="AS94"/>
  <c i="2" r="BK210"/>
  <c r="J171"/>
  <c r="J256"/>
  <c r="J226"/>
  <c r="BK189"/>
  <c r="J142"/>
  <c l="1" r="T128"/>
  <c r="P195"/>
  <c r="P212"/>
  <c r="R128"/>
  <c r="T195"/>
  <c r="R212"/>
  <c r="R184"/>
  <c r="P200"/>
  <c r="BK221"/>
  <c r="J221"/>
  <c r="J102"/>
  <c r="P240"/>
  <c r="BK184"/>
  <c r="J184"/>
  <c r="J97"/>
  <c r="R200"/>
  <c r="P221"/>
  <c r="BK240"/>
  <c r="J240"/>
  <c r="J105"/>
  <c r="BK247"/>
  <c r="J247"/>
  <c r="J106"/>
  <c r="P128"/>
  <c r="P127"/>
  <c r="T184"/>
  <c r="T200"/>
  <c r="R221"/>
  <c r="T240"/>
  <c r="T239"/>
  <c r="T247"/>
  <c r="BK128"/>
  <c r="J128"/>
  <c r="J96"/>
  <c r="P184"/>
  <c r="BK195"/>
  <c r="J195"/>
  <c r="J99"/>
  <c r="R195"/>
  <c r="BK212"/>
  <c r="J212"/>
  <c r="J101"/>
  <c r="T212"/>
  <c r="R247"/>
  <c r="BK200"/>
  <c r="J200"/>
  <c r="J100"/>
  <c r="T221"/>
  <c r="R240"/>
  <c r="R239"/>
  <c r="P247"/>
  <c r="BK192"/>
  <c r="J192"/>
  <c r="J98"/>
  <c r="BK237"/>
  <c r="J237"/>
  <c r="J103"/>
  <c r="BK252"/>
  <c r="J252"/>
  <c r="J107"/>
  <c r="BK255"/>
  <c r="J255"/>
  <c r="J108"/>
  <c r="J89"/>
  <c r="F123"/>
  <c r="BE135"/>
  <c r="BE137"/>
  <c r="BE150"/>
  <c r="BE152"/>
  <c r="BE153"/>
  <c r="BE165"/>
  <c r="BE167"/>
  <c r="BE187"/>
  <c r="BE193"/>
  <c r="BE198"/>
  <c r="BE210"/>
  <c r="BE213"/>
  <c r="BE223"/>
  <c r="BE236"/>
  <c r="BE248"/>
  <c r="BE251"/>
  <c r="BE253"/>
  <c r="BE256"/>
  <c r="BE129"/>
  <c r="BE132"/>
  <c r="BE169"/>
  <c r="BE177"/>
  <c r="BE205"/>
  <c r="BE211"/>
  <c r="J87"/>
  <c r="J123"/>
  <c r="BE175"/>
  <c r="BE179"/>
  <c r="BE196"/>
  <c r="BE204"/>
  <c r="BE214"/>
  <c r="BE238"/>
  <c r="BE243"/>
  <c r="BE245"/>
  <c r="F89"/>
  <c r="BE134"/>
  <c r="BE156"/>
  <c r="BE181"/>
  <c r="BE182"/>
  <c r="BE183"/>
  <c r="BE191"/>
  <c r="BE216"/>
  <c r="BE226"/>
  <c r="BE228"/>
  <c r="BE229"/>
  <c r="BE244"/>
  <c r="BE130"/>
  <c r="BE148"/>
  <c r="BE171"/>
  <c r="BE173"/>
  <c r="BE201"/>
  <c r="BE208"/>
  <c r="BE209"/>
  <c r="BE215"/>
  <c r="BE232"/>
  <c r="BE246"/>
  <c r="BE249"/>
  <c r="BE185"/>
  <c r="BE218"/>
  <c r="BE222"/>
  <c r="BE224"/>
  <c r="BE230"/>
  <c r="BE231"/>
  <c r="BE233"/>
  <c r="BE234"/>
  <c r="BE241"/>
  <c r="BE140"/>
  <c r="BE142"/>
  <c r="BE145"/>
  <c r="BE159"/>
  <c r="BE161"/>
  <c r="BE163"/>
  <c r="BE189"/>
  <c r="BE203"/>
  <c r="BE235"/>
  <c r="BE242"/>
  <c r="F34"/>
  <c i="1" r="BC95"/>
  <c r="BC94"/>
  <c r="AY94"/>
  <c i="2" r="F35"/>
  <c i="1" r="BD95"/>
  <c r="BD94"/>
  <c r="W33"/>
  <c i="2" r="F33"/>
  <c i="1" r="BB95"/>
  <c r="BB94"/>
  <c r="AX94"/>
  <c i="2" r="F32"/>
  <c i="1" r="BA95"/>
  <c r="BA94"/>
  <c r="AW94"/>
  <c r="AK30"/>
  <c i="2" r="J32"/>
  <c i="1" r="AW95"/>
  <c i="2" l="1" r="P239"/>
  <c r="R127"/>
  <c r="R126"/>
  <c r="P126"/>
  <c i="1" r="AU95"/>
  <c i="2" r="T127"/>
  <c r="T126"/>
  <c r="BK127"/>
  <c r="J127"/>
  <c r="J95"/>
  <c r="BK239"/>
  <c r="J239"/>
  <c r="J104"/>
  <c r="F31"/>
  <c i="1" r="AZ95"/>
  <c r="AZ94"/>
  <c r="W29"/>
  <c i="2" r="J31"/>
  <c i="1" r="AV95"/>
  <c r="AT95"/>
  <c r="W32"/>
  <c r="AU94"/>
  <c r="W30"/>
  <c r="W31"/>
  <c i="2" l="1" r="BK126"/>
  <c r="J126"/>
  <c r="J94"/>
  <c i="1" r="AV94"/>
  <c r="AK29"/>
  <c i="2" l="1" r="J28"/>
  <c i="1" r="AG95"/>
  <c r="AG94"/>
  <c r="AK26"/>
  <c r="AT94"/>
  <c i="2" l="1" r="J37"/>
  <c i="1" r="AN94"/>
  <c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<sst xmlns="http://schemas.openxmlformats.org/spreadsheetml/2006/main">
  <si>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</si>
  <si>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</si>
  <si>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</si>
  <si>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</si>
  <si>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</si>
  <si>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{d57d1cb0-4316-404f-8962-d664f9f5b483}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</si>
  <si>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</si>
  <si>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</si>
  <si>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</si>
  <si>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</si>
  <si>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</si>
  <si>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</si>
  <si>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</si>
  <si>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</si>
  <si>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20220801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</si>
  <si>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</si>
  <si>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</si>
  <si>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Polní cesta Mačkov VC3</t>
  </si>
  <si>
    <t>KSO:</t>
  </si>
  <si>
    <t>CC-CZ:</t>
  </si>
  <si>
    <t>Místo:</t>
  </si>
  <si>
    <t xml:space="preserve"> </t>
  </si>
  <si>
    <t>Datum:</t>
  </si>
  <si>
    <t>17. 8. 2022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</si>
  <si>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</si>
  <si>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</si>
  <si>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</si>
  <si>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</si>
  <si>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</si>
  <si>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</si>
  <si>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</si>
  <si>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</si>
  <si>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</si>
  <si>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</si>
  <si>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</si>
  <si>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</si>
  <si>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</si>
  <si>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</si>
  <si>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</si>
  <si>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</si>
  <si>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</si>
  <si>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</si>
  <si>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</si>
  <si>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</si>
  <si>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</si>
  <si>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</si>
  <si>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</si>
  <si>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</si>
  <si>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</si>
  <si>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</si>
  <si>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</si>
  <si>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</si>
  <si>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</si>
  <si>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</si>
  <si>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</si>
  <si>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</si>
  <si>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</si>
  <si>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</si>
  <si>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</si>
  <si>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</si>
  <si>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</si>
  <si>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</si>
  <si>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</si>
  <si>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</si>
  <si>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</si>
  <si>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</si>
  <si>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</si>
  <si>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</si>
  <si>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</si>
  <si>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</si>
  <si>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</si>
  <si>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</si>
  <si>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</si>
  <si>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</si>
  <si>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</si>
  <si>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</si>
  <si>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</si>
  <si>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</si>
  <si>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</si>
  <si>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</si>
  <si>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</si>
  <si>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</si>
  <si>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</si>
  <si>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</si>
  <si>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</si>
  <si>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</si>
  <si>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</si>
  <si>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</si>
  <si>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</si>
  <si>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</si>
  <si>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</si>
  <si>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</si>
  <si>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</si>
  <si>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</si>
  <si>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</si>
  <si>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</si>
  <si>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</si>
  <si>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</si>
  <si>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</si>
  <si>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</si>
  <si>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</si>
  <si>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</si>
  <si>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</si>
  <si>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</si>
  <si>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</si>
  <si>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</si>
  <si>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</si>
  <si>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</si>
  <si>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</si>
  <si>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</si>
  <si>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</si>
  <si>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</si>
  <si>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</si>
  <si>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</si>
  <si>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</si>
  <si>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</si>
  <si>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</si>
  <si>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</si>
  <si>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</si>
  <si>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111212211</t>
  </si>
  <si>
    <t>Odstranění nevhodných dřevin do 100 m2 v do 1 m s odstraněním pařezů v rovině nebo svahu do 1:5</t>
  </si>
  <si>
    <t>m2</t>
  </si>
  <si>
    <t>CS ÚRS 2023 01</t>
  </si>
  <si>
    <t>4</t>
  </si>
  <si>
    <t>-540082633</t>
  </si>
  <si>
    <t>113107122</t>
  </si>
  <si>
    <t>Odstranění podkladu z kameniva drceného tl přes 100 do 200 mm ručně</t>
  </si>
  <si>
    <t>636407531</t>
  </si>
  <si>
    <t>P</t>
  </si>
  <si>
    <t>Poznámka k položce:_x000d_
podklad stávající komunikace na ZU - bude použit do podkladu</t>
  </si>
  <si>
    <t>3</t>
  </si>
  <si>
    <t>113107142</t>
  </si>
  <si>
    <t>Odstranění podkladu živičného tl přes 50 do 100 mm ručně</t>
  </si>
  <si>
    <t>-694368958</t>
  </si>
  <si>
    <t>Poznámka k položce:_x000d_
kryt stávající komunikace na ZU - bude použit do podkladu</t>
  </si>
  <si>
    <t>121151123</t>
  </si>
  <si>
    <t>Sejmutí ornice plochy přes 500 m2 tl vrstvy do 200 mm strojně</t>
  </si>
  <si>
    <t>413346360</t>
  </si>
  <si>
    <t>5</t>
  </si>
  <si>
    <t>122151404</t>
  </si>
  <si>
    <t>Vykopávky v zemníku na suchu v hornině třídy těžitelnosti I, skupiny 1 a 2 objem do 500 m3 strojně</t>
  </si>
  <si>
    <t>m3</t>
  </si>
  <si>
    <t>-291239752</t>
  </si>
  <si>
    <t>Poznámka k položce:_x000d_
naložení pro zpětné použití v trase</t>
  </si>
  <si>
    <t>6</t>
  </si>
  <si>
    <t>122251106</t>
  </si>
  <si>
    <t>Odkopávky a prokopávky nezapažené v hornině třídy těžitelnosti I, skupiny 3 objem do 5000 m3 strojně</t>
  </si>
  <si>
    <t>1593071448</t>
  </si>
  <si>
    <t>Poznámka k položce:_x000d_
těleso komunikace</t>
  </si>
  <si>
    <t>VV</t>
  </si>
  <si>
    <t>2363,749-909,2</t>
  </si>
  <si>
    <t>7</t>
  </si>
  <si>
    <t>122861101</t>
  </si>
  <si>
    <t>Těžení jednotlivých balvanů v hornině třídy těžitelnosti III skupiny 6 a 7</t>
  </si>
  <si>
    <t>-407736886</t>
  </si>
  <si>
    <t>Poznámka k položce:_x000d_
bludné balvany v km 0,600 - budou přemístěny na pozemek č.parc. 1255</t>
  </si>
  <si>
    <t>8</t>
  </si>
  <si>
    <t>162351103</t>
  </si>
  <si>
    <t>Vodorovné přemístění přes 50 do 500 m výkopku/sypaniny z horniny třídy těžitelnosti I skupiny 1 až 3</t>
  </si>
  <si>
    <t>1538710110</t>
  </si>
  <si>
    <t xml:space="preserve">Poznámka k položce:_x000d_
převoz odstraněného podkladu a krytu  - ZU</t>
  </si>
  <si>
    <t>(26,1+19,8)/1,75</t>
  </si>
  <si>
    <t>9</t>
  </si>
  <si>
    <t>171152121</t>
  </si>
  <si>
    <t>Uložení sypaniny z hornin nesoudržných kamenitých do násypů zhutněných silnic a dálnic</t>
  </si>
  <si>
    <t>-1603091695</t>
  </si>
  <si>
    <t>Poznámka k položce:_x000d_
uložení odstraněného podkladu a krytu do podkladu komunikace</t>
  </si>
  <si>
    <t>10</t>
  </si>
  <si>
    <t>183405212</t>
  </si>
  <si>
    <t>Výsev trávníku hydroosevem na hlušinu</t>
  </si>
  <si>
    <t>-1153723376</t>
  </si>
  <si>
    <t>523,9</t>
  </si>
  <si>
    <t>11</t>
  </si>
  <si>
    <t>M</t>
  </si>
  <si>
    <t>00572410</t>
  </si>
  <si>
    <t>osivo směs travní parková</t>
  </si>
  <si>
    <t>kg</t>
  </si>
  <si>
    <t>738461376</t>
  </si>
  <si>
    <t>523,9*0,025 'Přepočtené koeficientem množství</t>
  </si>
  <si>
    <t>12</t>
  </si>
  <si>
    <t>R162-1</t>
  </si>
  <si>
    <t>Převoz balvanů do vzd. 50 m a jejich uložení na deponii</t>
  </si>
  <si>
    <t>1616102163</t>
  </si>
  <si>
    <t>13</t>
  </si>
  <si>
    <t>132212132</t>
  </si>
  <si>
    <t>Hloubení nezapažených rýh šířky do 800 mm v nesoudržných horninách třídy těžitelnosti I skupiny 3 ručně</t>
  </si>
  <si>
    <t>-1645403013</t>
  </si>
  <si>
    <t>Poznámka k položce:_x000d_
výkop rýhy pro obetonování plynovodního potrubí_x000d_
výkop rýhy - ochrana HOZ</t>
  </si>
  <si>
    <t>(17+6)*0,4*1,2+20*0,6*1,2</t>
  </si>
  <si>
    <t>14</t>
  </si>
  <si>
    <t>162451106</t>
  </si>
  <si>
    <t>Vodorovné přemístění přes 1 500 do 2000 m výkopku/sypaniny z horniny třídy těžitelnosti I skupiny 1 až 3</t>
  </si>
  <si>
    <t>-812397343</t>
  </si>
  <si>
    <t>Poznámka k položce:_x000d_
převoz ornice na mezideponii_x000d_
převoz části ornice zpátky na zářezy a násypy_x000d_
odvoz zeminy pro zásypy v trase</t>
  </si>
  <si>
    <t>4546*0,2+523,9*0,2+161,63</t>
  </si>
  <si>
    <t>162751117</t>
  </si>
  <si>
    <t>Vodorovné přemístění přes 9 000 do 10000 m výkopku/sypaniny z horniny třídy těžitelnosti I skupiny 1 až 3</t>
  </si>
  <si>
    <t>631810310</t>
  </si>
  <si>
    <t>1454,549-161,63+25,44</t>
  </si>
  <si>
    <t>16</t>
  </si>
  <si>
    <t>166151101</t>
  </si>
  <si>
    <t>Přehození neulehlého výkopku z horniny třídy těžitelnosti I, skupiny 1 až 3</t>
  </si>
  <si>
    <t>-270502806</t>
  </si>
  <si>
    <t>Poznámka k položce:_x000d_
přehození deponovaného výkopku pro zpětné použití v trase</t>
  </si>
  <si>
    <t>17</t>
  </si>
  <si>
    <t>171152111</t>
  </si>
  <si>
    <t>Uložení sypaniny z hornin nesoudržných a sypkých do násypů zhutněných v aktivní zóně silnic a dálnic</t>
  </si>
  <si>
    <t>1525391248</t>
  </si>
  <si>
    <t>Poznámka k položce:_x000d_
hutněné násypy v trase</t>
  </si>
  <si>
    <t>18</t>
  </si>
  <si>
    <t>171251201</t>
  </si>
  <si>
    <t>Uložení sypaniny na skládky nebo meziskládky</t>
  </si>
  <si>
    <t>-491332428</t>
  </si>
  <si>
    <t>4546*0,2</t>
  </si>
  <si>
    <t>19</t>
  </si>
  <si>
    <t>1446784088</t>
  </si>
  <si>
    <t>1318,359</t>
  </si>
  <si>
    <t>20</t>
  </si>
  <si>
    <t>175111101</t>
  </si>
  <si>
    <t>Obsypání potrubí ručně sypaninou bez prohození, uloženou do 3 m</t>
  </si>
  <si>
    <t>-2126966717</t>
  </si>
  <si>
    <t>25,44-3,68-7,2</t>
  </si>
  <si>
    <t>58331200</t>
  </si>
  <si>
    <t>štěrkopísek netříděný</t>
  </si>
  <si>
    <t>t</t>
  </si>
  <si>
    <t>2033328402</t>
  </si>
  <si>
    <t>14,56*2 'Přepočtené koeficientem množství</t>
  </si>
  <si>
    <t>22</t>
  </si>
  <si>
    <t>175151101</t>
  </si>
  <si>
    <t>Obsypání potrubí strojně sypaninou bez prohození, uloženou do 3 m</t>
  </si>
  <si>
    <t>56135496</t>
  </si>
  <si>
    <t>1,32*5</t>
  </si>
  <si>
    <t>23</t>
  </si>
  <si>
    <t>681833949</t>
  </si>
  <si>
    <t>6,6*2 'Přepočtené koeficientem množství</t>
  </si>
  <si>
    <t>24</t>
  </si>
  <si>
    <t>181101131</t>
  </si>
  <si>
    <t>Úprava pozemku s rozpojením, přehrnutím, urovnáním a přehrnutím do 20 m zeminy tř 3</t>
  </si>
  <si>
    <t>466092586</t>
  </si>
  <si>
    <t>6691,3*0,15</t>
  </si>
  <si>
    <t>25</t>
  </si>
  <si>
    <t>181351113</t>
  </si>
  <si>
    <t>Rozprostření ornice tl vrstvy do 200 mm pl přes 500 m2 v rovině nebo ve svahu do 1:5 strojně</t>
  </si>
  <si>
    <t>-416567036</t>
  </si>
  <si>
    <t>18,78+505,12</t>
  </si>
  <si>
    <t>26</t>
  </si>
  <si>
    <t>181951112</t>
  </si>
  <si>
    <t>Úprava pláně v hornině třídy těžitelnosti I, skupiny 1 až 3 se zhutněním strojně</t>
  </si>
  <si>
    <t>1154487902</t>
  </si>
  <si>
    <t>27</t>
  </si>
  <si>
    <t>182151111</t>
  </si>
  <si>
    <t>Svahování v zářezech v hornině třídy těžitelnosti I, skupiny 1 až 3 strojně</t>
  </si>
  <si>
    <t>1075054991</t>
  </si>
  <si>
    <t>28</t>
  </si>
  <si>
    <t>182251101</t>
  </si>
  <si>
    <t>Svahování násypů strojně</t>
  </si>
  <si>
    <t>1901300743</t>
  </si>
  <si>
    <t>Zakládání</t>
  </si>
  <si>
    <t>29</t>
  </si>
  <si>
    <t>273321117</t>
  </si>
  <si>
    <t>Základové desky mostních konstrukcí ze ŽB C 25/30</t>
  </si>
  <si>
    <t>637227951</t>
  </si>
  <si>
    <t>1,2*5*0,3</t>
  </si>
  <si>
    <t>30</t>
  </si>
  <si>
    <t>273361412</t>
  </si>
  <si>
    <t>Výztuž základových desek ze svařovaných sítí do 8 kg/m2</t>
  </si>
  <si>
    <t>2139092783</t>
  </si>
  <si>
    <t>5*1,2*0,008*2</t>
  </si>
  <si>
    <t>31</t>
  </si>
  <si>
    <t>274354111</t>
  </si>
  <si>
    <t>Bednění základových pasů - zřízení</t>
  </si>
  <si>
    <t>888512760</t>
  </si>
  <si>
    <t>(2*1,2+2*5)*0,3</t>
  </si>
  <si>
    <t>32</t>
  </si>
  <si>
    <t>274354211</t>
  </si>
  <si>
    <t>Bednění základových pasů - odstranění</t>
  </si>
  <si>
    <t>-1386713679</t>
  </si>
  <si>
    <t>Svislé a kompletní konstrukce</t>
  </si>
  <si>
    <t>33</t>
  </si>
  <si>
    <t>359901212</t>
  </si>
  <si>
    <t>Monitoring stoky jakékoli výšky na stávající kanalizaci</t>
  </si>
  <si>
    <t>m</t>
  </si>
  <si>
    <t>-2066036836</t>
  </si>
  <si>
    <t xml:space="preserve">Poznámka k položce:_x000d_
zjištění stavu HOZ </t>
  </si>
  <si>
    <t>Vodorovné konstrukce</t>
  </si>
  <si>
    <t>34</t>
  </si>
  <si>
    <t>452318510</t>
  </si>
  <si>
    <t>Zajišťovací práh z betonu prostého se zvýšenými nároky na prostředí</t>
  </si>
  <si>
    <t>1304179198</t>
  </si>
  <si>
    <t>2*1,2*0,4*0,4</t>
  </si>
  <si>
    <t>35</t>
  </si>
  <si>
    <t>462511111</t>
  </si>
  <si>
    <t>Zához prostoru z lomového kamene</t>
  </si>
  <si>
    <t>797889755</t>
  </si>
  <si>
    <t>Poznámka k položce:_x000d_
nátok a spádiště propustků_x000d_
1.019 - 1+1 m3_x000d_
1.362 - 1+1 m3_x000d_
1.409 - stávající propustek - spádiště 5 m3_x000d_
1.753 - spádiště 2 m3</t>
  </si>
  <si>
    <t>Komunikace pozemní</t>
  </si>
  <si>
    <t>36</t>
  </si>
  <si>
    <t>564251111</t>
  </si>
  <si>
    <t>Podklad nebo podsyp ze štěrkopísku ŠP tl 150 mm</t>
  </si>
  <si>
    <t>1133289193</t>
  </si>
  <si>
    <t>+1,2*6</t>
  </si>
  <si>
    <t>37</t>
  </si>
  <si>
    <t>564851111</t>
  </si>
  <si>
    <t>Podklad ze štěrkodrtě ŠD tl 150 mm</t>
  </si>
  <si>
    <t>1377508184</t>
  </si>
  <si>
    <t>38</t>
  </si>
  <si>
    <t>8438695</t>
  </si>
  <si>
    <t>39</t>
  </si>
  <si>
    <t>564871119</t>
  </si>
  <si>
    <t>Podklad ze štěrkodrtě ŠD plochy přes 100 m2 tl 250 mm</t>
  </si>
  <si>
    <t>-2026716943</t>
  </si>
  <si>
    <t>Poznámka k položce:_x000d_
sanace - dvě vrstvy po 250 mm - frakce 0/250</t>
  </si>
  <si>
    <t>2*((630-80)*4,85+(910-720)*4,85)</t>
  </si>
  <si>
    <t>40</t>
  </si>
  <si>
    <t>569831111</t>
  </si>
  <si>
    <t>Zpevnění krajnic štěrkodrtí tl 100 mm</t>
  </si>
  <si>
    <t>-1885480189</t>
  </si>
  <si>
    <t>41</t>
  </si>
  <si>
    <t>573431103</t>
  </si>
  <si>
    <t>Jednoduchý nátěr s předdrcením z asfaltu v množství 1,5 kg/m2 s posypem</t>
  </si>
  <si>
    <t>693011445</t>
  </si>
  <si>
    <t>42</t>
  </si>
  <si>
    <t>573431104</t>
  </si>
  <si>
    <t>Jednoduchý nátěr s předdrcením z asfaltu v množství 1,7 kg/m2 s posypem</t>
  </si>
  <si>
    <t>389778483</t>
  </si>
  <si>
    <t>43</t>
  </si>
  <si>
    <t>574381112</t>
  </si>
  <si>
    <t>Penetrační makadam hrubý PMH tl 100 mm</t>
  </si>
  <si>
    <t>-631549536</t>
  </si>
  <si>
    <t>Trubní vedení</t>
  </si>
  <si>
    <t>44</t>
  </si>
  <si>
    <t>894410302</t>
  </si>
  <si>
    <t>Osazení betonových dílců pro kanalizační šachty DN 1000 deska zákrytová</t>
  </si>
  <si>
    <t>kus</t>
  </si>
  <si>
    <t>-1451021010</t>
  </si>
  <si>
    <t>45</t>
  </si>
  <si>
    <t>59224315</t>
  </si>
  <si>
    <t>deska betonová zákrytová pro kruhové šachty 100/62,5x16,5cm</t>
  </si>
  <si>
    <t>1261133541</t>
  </si>
  <si>
    <t>46</t>
  </si>
  <si>
    <t>894812062</t>
  </si>
  <si>
    <t>poklop litinový s betonovým rámem pro třídu zatížení B125</t>
  </si>
  <si>
    <t>1685059842</t>
  </si>
  <si>
    <t>47</t>
  </si>
  <si>
    <t>899623141</t>
  </si>
  <si>
    <t>Obetonování potrubí nebo zdiva stok betonem prostým tř. C 12/15 v otevřeném výkopu</t>
  </si>
  <si>
    <t>834645646</t>
  </si>
  <si>
    <t>(17+6)*0,4*0,4</t>
  </si>
  <si>
    <t>48</t>
  </si>
  <si>
    <t>899623161</t>
  </si>
  <si>
    <t>Obetonování potrubí nebo zdiva stok betonem prostým tř. C 20/25 v otevřeném výkopu</t>
  </si>
  <si>
    <t>-2129294271</t>
  </si>
  <si>
    <t>Poznámka k položce:_x000d_
ochrana stávající HOZ_x000d_
fakturace podle skutečně provedeného množství</t>
  </si>
  <si>
    <t>20*0,6*0,6</t>
  </si>
  <si>
    <t>Ostatní konstrukce a práce, bourání</t>
  </si>
  <si>
    <t>49</t>
  </si>
  <si>
    <t>919441211</t>
  </si>
  <si>
    <t>Čelo propustku z lomového kamene pro propustek z trub DN 300 až 500</t>
  </si>
  <si>
    <t>1879046846</t>
  </si>
  <si>
    <t>50</t>
  </si>
  <si>
    <t>919521120</t>
  </si>
  <si>
    <t>Zřízení silničního propustku z trub betonových nebo ŽB DN 400</t>
  </si>
  <si>
    <t>1556995617</t>
  </si>
  <si>
    <t>51</t>
  </si>
  <si>
    <t>59223021</t>
  </si>
  <si>
    <t>trouba betonová hrdlová DN 400</t>
  </si>
  <si>
    <t>-1232080219</t>
  </si>
  <si>
    <t>5*1,01 'Přepočtené koeficientem množství</t>
  </si>
  <si>
    <t>52</t>
  </si>
  <si>
    <t>919535558</t>
  </si>
  <si>
    <t>Obetonování trubního propustku betonem prostým tř. C 20/25</t>
  </si>
  <si>
    <t>-130695641</t>
  </si>
  <si>
    <t>0,2337*5</t>
  </si>
  <si>
    <t>53</t>
  </si>
  <si>
    <t>938902151</t>
  </si>
  <si>
    <t>Čistění příkopů strojně příkopovou frézou š dna do 400 mm</t>
  </si>
  <si>
    <t>-1220410508</t>
  </si>
  <si>
    <t>54</t>
  </si>
  <si>
    <t>914111111</t>
  </si>
  <si>
    <t>Montáž svislé dopravní značky do velikosti 1 m2 objímkami na sloupek nebo konzolu</t>
  </si>
  <si>
    <t>-1827685744</t>
  </si>
  <si>
    <t>55</t>
  </si>
  <si>
    <t>40445619</t>
  </si>
  <si>
    <t>zákazové, příkazové dopravní značky B1-B34, C1-15 500mm</t>
  </si>
  <si>
    <t>2105619797</t>
  </si>
  <si>
    <t>56</t>
  </si>
  <si>
    <t>40445647</t>
  </si>
  <si>
    <t>dodatkové tabulky E1, E2a,b , E6, E9, E10 E12c, E17 500x500mm</t>
  </si>
  <si>
    <t>1216940172</t>
  </si>
  <si>
    <t>57</t>
  </si>
  <si>
    <t>914511112</t>
  </si>
  <si>
    <t>Montáž sloupku dopravních značek délky do 3,5 m s betonovým základem a patkou</t>
  </si>
  <si>
    <t>941504431</t>
  </si>
  <si>
    <t>58</t>
  </si>
  <si>
    <t>40445225</t>
  </si>
  <si>
    <t>sloupek pro dopravní značku Zn D 60mm v 3,5m</t>
  </si>
  <si>
    <t>-1519031953</t>
  </si>
  <si>
    <t>59</t>
  </si>
  <si>
    <t>40445240</t>
  </si>
  <si>
    <t>patka pro sloupek Al D 60mm</t>
  </si>
  <si>
    <t>373007873</t>
  </si>
  <si>
    <t>60</t>
  </si>
  <si>
    <t>40445253</t>
  </si>
  <si>
    <t>víčko plastové na sloupek D 60mm</t>
  </si>
  <si>
    <t>372032604</t>
  </si>
  <si>
    <t>61</t>
  </si>
  <si>
    <t>40445256</t>
  </si>
  <si>
    <t>svorka upínací na sloupek dopravní značky D 60mm</t>
  </si>
  <si>
    <t>1727474914</t>
  </si>
  <si>
    <t>998</t>
  </si>
  <si>
    <t>Přesun hmot</t>
  </si>
  <si>
    <t>62</t>
  </si>
  <si>
    <t>998225111</t>
  </si>
  <si>
    <t>Přesun hmot pro pozemní komunikace s krytem z kamene, monolitickým betonovým nebo živičným</t>
  </si>
  <si>
    <t>-839620821</t>
  </si>
  <si>
    <t>VRN</t>
  </si>
  <si>
    <t>Vedlejší rozpočtové náklady</t>
  </si>
  <si>
    <t>VRN1</t>
  </si>
  <si>
    <t>Průzkumné, geodetické a projektové práce</t>
  </si>
  <si>
    <t>63</t>
  </si>
  <si>
    <t>011314000</t>
  </si>
  <si>
    <t>Archeologický dohled</t>
  </si>
  <si>
    <t>kpl</t>
  </si>
  <si>
    <t>1024</t>
  </si>
  <si>
    <t>964395696</t>
  </si>
  <si>
    <t>64</t>
  </si>
  <si>
    <t>011324000</t>
  </si>
  <si>
    <t>Archeologický průzkum</t>
  </si>
  <si>
    <t>1224647716</t>
  </si>
  <si>
    <t>65</t>
  </si>
  <si>
    <t>012103000</t>
  </si>
  <si>
    <t>Geodetické práce před výstavbou - vytýčení inž. sítí</t>
  </si>
  <si>
    <t>-1483843593</t>
  </si>
  <si>
    <t>66</t>
  </si>
  <si>
    <t>012203000</t>
  </si>
  <si>
    <t>Geodetické práce při provádění stavby</t>
  </si>
  <si>
    <t>-1771775148</t>
  </si>
  <si>
    <t>67</t>
  </si>
  <si>
    <t>012303000</t>
  </si>
  <si>
    <t>Geodetické práce po výstavbě</t>
  </si>
  <si>
    <t>876511498</t>
  </si>
  <si>
    <t>68</t>
  </si>
  <si>
    <t>013254000</t>
  </si>
  <si>
    <t>Dokumentace skutečného provedení stavby</t>
  </si>
  <si>
    <t>paré</t>
  </si>
  <si>
    <t>-1969461448</t>
  </si>
  <si>
    <t>VRN3</t>
  </si>
  <si>
    <t>Zařízení staveniště</t>
  </si>
  <si>
    <t>69</t>
  </si>
  <si>
    <t>030001000</t>
  </si>
  <si>
    <t>-406321313</t>
  </si>
  <si>
    <t>70</t>
  </si>
  <si>
    <t>034303000</t>
  </si>
  <si>
    <t>Dopravní značení na staveništi</t>
  </si>
  <si>
    <t>472110354</t>
  </si>
  <si>
    <t>Poznámka k položce:_x000d_
zřízení DIO</t>
  </si>
  <si>
    <t>71</t>
  </si>
  <si>
    <t>034503000</t>
  </si>
  <si>
    <t>Informační tabule na staveništi</t>
  </si>
  <si>
    <t>ks</t>
  </si>
  <si>
    <t>289356294</t>
  </si>
  <si>
    <t>VRN4</t>
  </si>
  <si>
    <t>Inženýrská činnost</t>
  </si>
  <si>
    <t>72</t>
  </si>
  <si>
    <t>043194000</t>
  </si>
  <si>
    <t>Ostatní zkoušky</t>
  </si>
  <si>
    <t>494344425</t>
  </si>
  <si>
    <t>Poznámka k položce:_x000d_
statické hutnící zkoušky</t>
  </si>
  <si>
    <t>VRN9</t>
  </si>
  <si>
    <t>Ostatní náklady</t>
  </si>
  <si>
    <t>73</t>
  </si>
  <si>
    <t>091003000</t>
  </si>
  <si>
    <t>Ostatní náklady bez rozlišení - čištění komunikací</t>
  </si>
  <si>
    <t>-1837556134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</si>
</sst>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21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26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27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28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L14" s="20"/>
      <c r="AM14" s="20"/>
      <c r="AN14" s="32" t="s">
        <v>28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26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30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26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30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34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35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36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37</v>
      </c>
      <c r="E29" s="45"/>
      <c r="F29" s="30" t="s">
        <v>38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39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40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41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42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43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44</v>
      </c>
      <c r="U35" s="52"/>
      <c r="V35" s="52"/>
      <c r="W35" s="52"/>
      <c r="X35" s="54" t="s">
        <v>45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46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47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48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49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48</v>
      </c>
      <c r="AI60" s="40"/>
      <c r="AJ60" s="40"/>
      <c r="AK60" s="40"/>
      <c r="AL60" s="40"/>
      <c r="AM60" s="62" t="s">
        <v>49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50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51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48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49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48</v>
      </c>
      <c r="AI75" s="40"/>
      <c r="AJ75" s="40"/>
      <c r="AK75" s="40"/>
      <c r="AL75" s="40"/>
      <c r="AM75" s="62" t="s">
        <v>49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52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20220801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Polní cesta Mačkov VC3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 xml:space="preserve">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17. 8. 2022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29</v>
      </c>
      <c r="AJ89" s="38"/>
      <c r="AK89" s="38"/>
      <c r="AL89" s="38"/>
      <c r="AM89" s="78" t="str">
        <f>IF(E17="","",E17)</f>
        <v xml:space="preserve"> </v>
      </c>
      <c r="AN89" s="69"/>
      <c r="AO89" s="69"/>
      <c r="AP89" s="69"/>
      <c r="AQ89" s="38"/>
      <c r="AR89" s="42"/>
      <c r="AS89" s="79" t="s">
        <v>53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27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31</v>
      </c>
      <c r="AJ90" s="38"/>
      <c r="AK90" s="38"/>
      <c r="AL90" s="38"/>
      <c r="AM90" s="78" t="str">
        <f>IF(E20="","",E20)</f>
        <v xml:space="preserve"> 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54</v>
      </c>
      <c r="D92" s="92"/>
      <c r="E92" s="92"/>
      <c r="F92" s="92"/>
      <c r="G92" s="92"/>
      <c r="H92" s="93"/>
      <c r="I92" s="94" t="s">
        <v>55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56</v>
      </c>
      <c r="AH92" s="92"/>
      <c r="AI92" s="92"/>
      <c r="AJ92" s="92"/>
      <c r="AK92" s="92"/>
      <c r="AL92" s="92"/>
      <c r="AM92" s="92"/>
      <c r="AN92" s="94" t="s">
        <v>57</v>
      </c>
      <c r="AO92" s="92"/>
      <c r="AP92" s="96"/>
      <c r="AQ92" s="97" t="s">
        <v>58</v>
      </c>
      <c r="AR92" s="42"/>
      <c r="AS92" s="98" t="s">
        <v>59</v>
      </c>
      <c r="AT92" s="99" t="s">
        <v>60</v>
      </c>
      <c r="AU92" s="99" t="s">
        <v>61</v>
      </c>
      <c r="AV92" s="99" t="s">
        <v>62</v>
      </c>
      <c r="AW92" s="99" t="s">
        <v>63</v>
      </c>
      <c r="AX92" s="99" t="s">
        <v>64</v>
      </c>
      <c r="AY92" s="99" t="s">
        <v>65</v>
      </c>
      <c r="AZ92" s="99" t="s">
        <v>66</v>
      </c>
      <c r="BA92" s="99" t="s">
        <v>67</v>
      </c>
      <c r="BB92" s="99" t="s">
        <v>68</v>
      </c>
      <c r="BC92" s="99" t="s">
        <v>69</v>
      </c>
      <c r="BD92" s="100" t="s">
        <v>70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71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ROUND(AG95,2)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ROUND(AS95,2)</f>
        <v>0</v>
      </c>
      <c r="AT94" s="112">
        <f>ROUND(SUM(AV94:AW94),2)</f>
        <v>0</v>
      </c>
      <c r="AU94" s="113">
        <f>ROUND(AU95,5)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ROUND(AZ95,2)</f>
        <v>0</v>
      </c>
      <c r="BA94" s="112">
        <f>ROUND(BA95,2)</f>
        <v>0</v>
      </c>
      <c r="BB94" s="112">
        <f>ROUND(BB95,2)</f>
        <v>0</v>
      </c>
      <c r="BC94" s="112">
        <f>ROUND(BC95,2)</f>
        <v>0</v>
      </c>
      <c r="BD94" s="114">
        <f>ROUND(BD95,2)</f>
        <v>0</v>
      </c>
      <c r="BE94" s="6"/>
      <c r="BS94" s="115" t="s">
        <v>72</v>
      </c>
      <c r="BT94" s="115" t="s">
        <v>73</v>
      </c>
      <c r="BV94" s="115" t="s">
        <v>74</v>
      </c>
      <c r="BW94" s="115" t="s">
        <v>5</v>
      </c>
      <c r="BX94" s="115" t="s">
        <v>75</v>
      </c>
      <c r="CL94" s="115" t="s">
        <v>1</v>
      </c>
    </row>
    <row r="95" s="7" customFormat="1" ht="24.75" customHeight="1">
      <c r="A95" s="116" t="s">
        <v>76</v>
      </c>
      <c r="B95" s="117"/>
      <c r="C95" s="118"/>
      <c r="D95" s="119" t="s">
        <v>14</v>
      </c>
      <c r="E95" s="119"/>
      <c r="F95" s="119"/>
      <c r="G95" s="119"/>
      <c r="H95" s="119"/>
      <c r="I95" s="120"/>
      <c r="J95" s="119" t="s">
        <v>17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'20220801 - Polní cesta Ma...'!J28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77</v>
      </c>
      <c r="AR95" s="123"/>
      <c r="AS95" s="124">
        <v>0</v>
      </c>
      <c r="AT95" s="125">
        <f>ROUND(SUM(AV95:AW95),2)</f>
        <v>0</v>
      </c>
      <c r="AU95" s="126">
        <f>'20220801 - Polní cesta Ma...'!P126</f>
        <v>0</v>
      </c>
      <c r="AV95" s="125">
        <f>'20220801 - Polní cesta Ma...'!J31</f>
        <v>0</v>
      </c>
      <c r="AW95" s="125">
        <f>'20220801 - Polní cesta Ma...'!J32</f>
        <v>0</v>
      </c>
      <c r="AX95" s="125">
        <f>'20220801 - Polní cesta Ma...'!J33</f>
        <v>0</v>
      </c>
      <c r="AY95" s="125">
        <f>'20220801 - Polní cesta Ma...'!J34</f>
        <v>0</v>
      </c>
      <c r="AZ95" s="125">
        <f>'20220801 - Polní cesta Ma...'!F31</f>
        <v>0</v>
      </c>
      <c r="BA95" s="125">
        <f>'20220801 - Polní cesta Ma...'!F32</f>
        <v>0</v>
      </c>
      <c r="BB95" s="125">
        <f>'20220801 - Polní cesta Ma...'!F33</f>
        <v>0</v>
      </c>
      <c r="BC95" s="125">
        <f>'20220801 - Polní cesta Ma...'!F34</f>
        <v>0</v>
      </c>
      <c r="BD95" s="127">
        <f>'20220801 - Polní cesta Ma...'!F35</f>
        <v>0</v>
      </c>
      <c r="BE95" s="7"/>
      <c r="BT95" s="128" t="s">
        <v>78</v>
      </c>
      <c r="BU95" s="128" t="s">
        <v>79</v>
      </c>
      <c r="BV95" s="128" t="s">
        <v>74</v>
      </c>
      <c r="BW95" s="128" t="s">
        <v>5</v>
      </c>
      <c r="BX95" s="128" t="s">
        <v>75</v>
      </c>
      <c r="CL95" s="128" t="s">
        <v>1</v>
      </c>
    </row>
    <row r="96" s="2" customFormat="1" ht="30" customHeight="1">
      <c r="A96" s="36"/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42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</row>
    <row r="97" s="2" customFormat="1" ht="6.96" customHeight="1">
      <c r="A97" s="36"/>
      <c r="B97" s="64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  <c r="AN97" s="65"/>
      <c r="AO97" s="65"/>
      <c r="AP97" s="65"/>
      <c r="AQ97" s="65"/>
      <c r="AR97" s="42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</sheetData>
  <sheetProtection sheet="1" formatColumns="0" formatRows="0" objects="1" scenarios="1" spinCount="100000" saltValue="h8BjX8sGNke9XF3pSu1D3jRiTpURaJ+zLsrFR061kTicPSoBXtCOI3Z0FKX/P7D78gU2ID4wm46PKwl2QKpuiQ==" hashValue="/I9acUaWPQjpHxysHojdnWjEnC8Hpmm0o/r/cl1/wws4Rx+xUhsuvZ43avCiqqLoFBBf1W1KpZKFw9OLOpsTsQ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20801 - Polní cesta Ma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8"/>
      <c r="AT3" s="15" t="s">
        <v>80</v>
      </c>
    </row>
    <row r="4" s="1" customFormat="1" ht="24.96" customHeight="1">
      <c r="B4" s="18"/>
      <c r="D4" s="131" t="s">
        <v>81</v>
      </c>
      <c r="L4" s="18"/>
      <c r="M4" s="132" t="s">
        <v>10</v>
      </c>
      <c r="AT4" s="15" t="s">
        <v>4</v>
      </c>
    </row>
    <row r="5" s="1" customFormat="1" ht="6.96" customHeight="1">
      <c r="B5" s="18"/>
      <c r="L5" s="18"/>
    </row>
    <row r="6" s="2" customFormat="1" ht="12" customHeight="1">
      <c r="A6" s="36"/>
      <c r="B6" s="42"/>
      <c r="C6" s="36"/>
      <c r="D6" s="133" t="s">
        <v>16</v>
      </c>
      <c r="E6" s="36"/>
      <c r="F6" s="36"/>
      <c r="G6" s="36"/>
      <c r="H6" s="36"/>
      <c r="I6" s="36"/>
      <c r="J6" s="36"/>
      <c r="K6" s="36"/>
      <c r="L6" s="61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</row>
    <row r="7" s="2" customFormat="1" ht="16.5" customHeight="1">
      <c r="A7" s="36"/>
      <c r="B7" s="42"/>
      <c r="C7" s="36"/>
      <c r="D7" s="36"/>
      <c r="E7" s="134" t="s">
        <v>17</v>
      </c>
      <c r="F7" s="36"/>
      <c r="G7" s="36"/>
      <c r="H7" s="36"/>
      <c r="I7" s="36"/>
      <c r="J7" s="36"/>
      <c r="K7" s="36"/>
      <c r="L7" s="61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</row>
    <row r="8" s="2" customFormat="1">
      <c r="A8" s="36"/>
      <c r="B8" s="42"/>
      <c r="C8" s="36"/>
      <c r="D8" s="36"/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2" customHeight="1">
      <c r="A9" s="36"/>
      <c r="B9" s="42"/>
      <c r="C9" s="36"/>
      <c r="D9" s="133" t="s">
        <v>18</v>
      </c>
      <c r="E9" s="36"/>
      <c r="F9" s="135" t="s">
        <v>1</v>
      </c>
      <c r="G9" s="36"/>
      <c r="H9" s="36"/>
      <c r="I9" s="133" t="s">
        <v>19</v>
      </c>
      <c r="J9" s="135" t="s">
        <v>1</v>
      </c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33" t="s">
        <v>20</v>
      </c>
      <c r="E10" s="36"/>
      <c r="F10" s="135" t="s">
        <v>21</v>
      </c>
      <c r="G10" s="36"/>
      <c r="H10" s="36"/>
      <c r="I10" s="133" t="s">
        <v>22</v>
      </c>
      <c r="J10" s="136" t="str">
        <f>'Rekapitulace stavby'!AN8</f>
        <v>17. 8. 2022</v>
      </c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0.8" customHeight="1">
      <c r="A11" s="36"/>
      <c r="B11" s="42"/>
      <c r="C11" s="36"/>
      <c r="D11" s="36"/>
      <c r="E11" s="36"/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3" t="s">
        <v>24</v>
      </c>
      <c r="E12" s="36"/>
      <c r="F12" s="36"/>
      <c r="G12" s="36"/>
      <c r="H12" s="36"/>
      <c r="I12" s="133" t="s">
        <v>25</v>
      </c>
      <c r="J12" s="135" t="str">
        <f>IF('Rekapitulace stavby'!AN10="","",'Rekapitulace stavby'!AN10)</f>
        <v/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8" customHeight="1">
      <c r="A13" s="36"/>
      <c r="B13" s="42"/>
      <c r="C13" s="36"/>
      <c r="D13" s="36"/>
      <c r="E13" s="135" t="str">
        <f>IF('Rekapitulace stavby'!E11="","",'Rekapitulace stavby'!E11)</f>
        <v xml:space="preserve"> </v>
      </c>
      <c r="F13" s="36"/>
      <c r="G13" s="36"/>
      <c r="H13" s="36"/>
      <c r="I13" s="133" t="s">
        <v>26</v>
      </c>
      <c r="J13" s="135" t="str">
        <f>IF('Rekapitulace stavby'!AN11="","",'Rekapitulace stavby'!AN11)</f>
        <v/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6.96" customHeight="1">
      <c r="A14" s="36"/>
      <c r="B14" s="42"/>
      <c r="C14" s="36"/>
      <c r="D14" s="36"/>
      <c r="E14" s="36"/>
      <c r="F14" s="36"/>
      <c r="G14" s="36"/>
      <c r="H14" s="36"/>
      <c r="I14" s="36"/>
      <c r="J14" s="36"/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2" customHeight="1">
      <c r="A15" s="36"/>
      <c r="B15" s="42"/>
      <c r="C15" s="36"/>
      <c r="D15" s="133" t="s">
        <v>27</v>
      </c>
      <c r="E15" s="36"/>
      <c r="F15" s="36"/>
      <c r="G15" s="36"/>
      <c r="H15" s="36"/>
      <c r="I15" s="133" t="s">
        <v>25</v>
      </c>
      <c r="J15" s="31" t="str">
        <f>'Rekapitulace stavby'!AN13</f>
        <v>Vyplň údaj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8" customHeight="1">
      <c r="A16" s="36"/>
      <c r="B16" s="42"/>
      <c r="C16" s="36"/>
      <c r="D16" s="36"/>
      <c r="E16" s="31" t="str">
        <f>'Rekapitulace stavby'!E14</f>
        <v>Vyplň údaj</v>
      </c>
      <c r="F16" s="135"/>
      <c r="G16" s="135"/>
      <c r="H16" s="135"/>
      <c r="I16" s="133" t="s">
        <v>26</v>
      </c>
      <c r="J16" s="31" t="str">
        <f>'Rekapitulace stavby'!AN14</f>
        <v>Vyplň údaj</v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6.96" customHeight="1">
      <c r="A17" s="36"/>
      <c r="B17" s="42"/>
      <c r="C17" s="36"/>
      <c r="D17" s="36"/>
      <c r="E17" s="36"/>
      <c r="F17" s="36"/>
      <c r="G17" s="36"/>
      <c r="H17" s="36"/>
      <c r="I17" s="36"/>
      <c r="J17" s="36"/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2" customHeight="1">
      <c r="A18" s="36"/>
      <c r="B18" s="42"/>
      <c r="C18" s="36"/>
      <c r="D18" s="133" t="s">
        <v>29</v>
      </c>
      <c r="E18" s="36"/>
      <c r="F18" s="36"/>
      <c r="G18" s="36"/>
      <c r="H18" s="36"/>
      <c r="I18" s="133" t="s">
        <v>25</v>
      </c>
      <c r="J18" s="135" t="str">
        <f>IF('Rekapitulace stavby'!AN16="","",'Rekapitulace stavby'!AN16)</f>
        <v/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8" customHeight="1">
      <c r="A19" s="36"/>
      <c r="B19" s="42"/>
      <c r="C19" s="36"/>
      <c r="D19" s="36"/>
      <c r="E19" s="135" t="str">
        <f>IF('Rekapitulace stavby'!E17="","",'Rekapitulace stavby'!E17)</f>
        <v xml:space="preserve"> </v>
      </c>
      <c r="F19" s="36"/>
      <c r="G19" s="36"/>
      <c r="H19" s="36"/>
      <c r="I19" s="133" t="s">
        <v>26</v>
      </c>
      <c r="J19" s="135" t="str">
        <f>IF('Rekapitulace stavby'!AN17="","",'Rekapitulace stavby'!AN17)</f>
        <v/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6.96" customHeight="1">
      <c r="A20" s="36"/>
      <c r="B20" s="42"/>
      <c r="C20" s="36"/>
      <c r="D20" s="36"/>
      <c r="E20" s="36"/>
      <c r="F20" s="36"/>
      <c r="G20" s="36"/>
      <c r="H20" s="36"/>
      <c r="I20" s="36"/>
      <c r="J20" s="36"/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2" customHeight="1">
      <c r="A21" s="36"/>
      <c r="B21" s="42"/>
      <c r="C21" s="36"/>
      <c r="D21" s="133" t="s">
        <v>31</v>
      </c>
      <c r="E21" s="36"/>
      <c r="F21" s="36"/>
      <c r="G21" s="36"/>
      <c r="H21" s="36"/>
      <c r="I21" s="133" t="s">
        <v>25</v>
      </c>
      <c r="J21" s="135" t="str">
        <f>IF('Rekapitulace stavby'!AN19="","",'Rekapitulace stavby'!AN19)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8" customHeight="1">
      <c r="A22" s="36"/>
      <c r="B22" s="42"/>
      <c r="C22" s="36"/>
      <c r="D22" s="36"/>
      <c r="E22" s="135" t="str">
        <f>IF('Rekapitulace stavby'!E20="","",'Rekapitulace stavby'!E20)</f>
        <v xml:space="preserve"> </v>
      </c>
      <c r="F22" s="36"/>
      <c r="G22" s="36"/>
      <c r="H22" s="36"/>
      <c r="I22" s="133" t="s">
        <v>26</v>
      </c>
      <c r="J22" s="135" t="str">
        <f>IF('Rekapitulace stavby'!AN20="","",'Rekapitulace stavby'!AN20)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6.96" customHeight="1">
      <c r="A23" s="36"/>
      <c r="B23" s="42"/>
      <c r="C23" s="36"/>
      <c r="D23" s="36"/>
      <c r="E23" s="36"/>
      <c r="F23" s="36"/>
      <c r="G23" s="36"/>
      <c r="H23" s="36"/>
      <c r="I23" s="36"/>
      <c r="J23" s="36"/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2" customHeight="1">
      <c r="A24" s="36"/>
      <c r="B24" s="42"/>
      <c r="C24" s="36"/>
      <c r="D24" s="133" t="s">
        <v>32</v>
      </c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8" customFormat="1" ht="16.5" customHeight="1">
      <c r="A25" s="137"/>
      <c r="B25" s="138"/>
      <c r="C25" s="137"/>
      <c r="D25" s="137"/>
      <c r="E25" s="139" t="s">
        <v>1</v>
      </c>
      <c r="F25" s="139"/>
      <c r="G25" s="139"/>
      <c r="H25" s="139"/>
      <c r="I25" s="137"/>
      <c r="J25" s="137"/>
      <c r="K25" s="137"/>
      <c r="L25" s="140"/>
      <c r="S25" s="137"/>
      <c r="T25" s="137"/>
      <c r="U25" s="137"/>
      <c r="V25" s="137"/>
      <c r="W25" s="137"/>
      <c r="X25" s="137"/>
      <c r="Y25" s="137"/>
      <c r="Z25" s="137"/>
      <c r="AA25" s="137"/>
      <c r="AB25" s="137"/>
      <c r="AC25" s="137"/>
      <c r="AD25" s="137"/>
      <c r="AE25" s="137"/>
    </row>
    <row r="26" s="2" customFormat="1" ht="6.96" customHeight="1">
      <c r="A26" s="36"/>
      <c r="B26" s="42"/>
      <c r="C26" s="36"/>
      <c r="D26" s="36"/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141"/>
      <c r="E27" s="141"/>
      <c r="F27" s="141"/>
      <c r="G27" s="141"/>
      <c r="H27" s="141"/>
      <c r="I27" s="141"/>
      <c r="J27" s="141"/>
      <c r="K27" s="141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25.44" customHeight="1">
      <c r="A28" s="36"/>
      <c r="B28" s="42"/>
      <c r="C28" s="36"/>
      <c r="D28" s="142" t="s">
        <v>33</v>
      </c>
      <c r="E28" s="36"/>
      <c r="F28" s="36"/>
      <c r="G28" s="36"/>
      <c r="H28" s="36"/>
      <c r="I28" s="36"/>
      <c r="J28" s="143">
        <f>ROUND(J126, 2)</f>
        <v>0</v>
      </c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1"/>
      <c r="E29" s="141"/>
      <c r="F29" s="141"/>
      <c r="G29" s="141"/>
      <c r="H29" s="141"/>
      <c r="I29" s="141"/>
      <c r="J29" s="141"/>
      <c r="K29" s="141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14.4" customHeight="1">
      <c r="A30" s="36"/>
      <c r="B30" s="42"/>
      <c r="C30" s="36"/>
      <c r="D30" s="36"/>
      <c r="E30" s="36"/>
      <c r="F30" s="144" t="s">
        <v>35</v>
      </c>
      <c r="G30" s="36"/>
      <c r="H30" s="36"/>
      <c r="I30" s="144" t="s">
        <v>34</v>
      </c>
      <c r="J30" s="144" t="s">
        <v>36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14.4" customHeight="1">
      <c r="A31" s="36"/>
      <c r="B31" s="42"/>
      <c r="C31" s="36"/>
      <c r="D31" s="145" t="s">
        <v>37</v>
      </c>
      <c r="E31" s="133" t="s">
        <v>38</v>
      </c>
      <c r="F31" s="146">
        <f>ROUND((SUM(BE126:BE256)),  2)</f>
        <v>0</v>
      </c>
      <c r="G31" s="36"/>
      <c r="H31" s="36"/>
      <c r="I31" s="147">
        <v>0.20999999999999999</v>
      </c>
      <c r="J31" s="146">
        <f>ROUND(((SUM(BE126:BE256))*I31),  2)</f>
        <v>0</v>
      </c>
      <c r="K31" s="3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133" t="s">
        <v>39</v>
      </c>
      <c r="F32" s="146">
        <f>ROUND((SUM(BF126:BF256)),  2)</f>
        <v>0</v>
      </c>
      <c r="G32" s="36"/>
      <c r="H32" s="36"/>
      <c r="I32" s="147">
        <v>0.14999999999999999</v>
      </c>
      <c r="J32" s="146">
        <f>ROUND(((SUM(BF126:BF256))*I32), 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36"/>
      <c r="E33" s="133" t="s">
        <v>40</v>
      </c>
      <c r="F33" s="146">
        <f>ROUND((SUM(BG126:BG256)),  2)</f>
        <v>0</v>
      </c>
      <c r="G33" s="36"/>
      <c r="H33" s="36"/>
      <c r="I33" s="147">
        <v>0.20999999999999999</v>
      </c>
      <c r="J33" s="146">
        <f>0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33" t="s">
        <v>41</v>
      </c>
      <c r="F34" s="146">
        <f>ROUND((SUM(BH126:BH256)),  2)</f>
        <v>0</v>
      </c>
      <c r="G34" s="36"/>
      <c r="H34" s="36"/>
      <c r="I34" s="147">
        <v>0.14999999999999999</v>
      </c>
      <c r="J34" s="146">
        <f>0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3" t="s">
        <v>42</v>
      </c>
      <c r="F35" s="146">
        <f>ROUND((SUM(BI126:BI256)),  2)</f>
        <v>0</v>
      </c>
      <c r="G35" s="36"/>
      <c r="H35" s="36"/>
      <c r="I35" s="147">
        <v>0</v>
      </c>
      <c r="J35" s="146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6.96" customHeight="1">
      <c r="A36" s="36"/>
      <c r="B36" s="42"/>
      <c r="C36" s="36"/>
      <c r="D36" s="36"/>
      <c r="E36" s="36"/>
      <c r="F36" s="36"/>
      <c r="G36" s="36"/>
      <c r="H36" s="36"/>
      <c r="I36" s="36"/>
      <c r="J36" s="36"/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="2" customFormat="1" ht="25.44" customHeight="1">
      <c r="A37" s="36"/>
      <c r="B37" s="42"/>
      <c r="C37" s="148"/>
      <c r="D37" s="149" t="s">
        <v>43</v>
      </c>
      <c r="E37" s="150"/>
      <c r="F37" s="150"/>
      <c r="G37" s="151" t="s">
        <v>44</v>
      </c>
      <c r="H37" s="152" t="s">
        <v>45</v>
      </c>
      <c r="I37" s="150"/>
      <c r="J37" s="153">
        <f>SUM(J28:J35)</f>
        <v>0</v>
      </c>
      <c r="K37" s="154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14.4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1" customFormat="1" ht="14.4" customHeight="1">
      <c r="B39" s="18"/>
      <c r="L39" s="18"/>
    </row>
    <row r="40" s="1" customFormat="1" ht="14.4" customHeight="1">
      <c r="B40" s="18"/>
      <c r="L40" s="18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55" t="s">
        <v>46</v>
      </c>
      <c r="E50" s="156"/>
      <c r="F50" s="156"/>
      <c r="G50" s="155" t="s">
        <v>47</v>
      </c>
      <c r="H50" s="156"/>
      <c r="I50" s="156"/>
      <c r="J50" s="156"/>
      <c r="K50" s="156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57" t="s">
        <v>48</v>
      </c>
      <c r="E61" s="158"/>
      <c r="F61" s="159" t="s">
        <v>49</v>
      </c>
      <c r="G61" s="157" t="s">
        <v>48</v>
      </c>
      <c r="H61" s="158"/>
      <c r="I61" s="158"/>
      <c r="J61" s="160" t="s">
        <v>49</v>
      </c>
      <c r="K61" s="158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55" t="s">
        <v>50</v>
      </c>
      <c r="E65" s="161"/>
      <c r="F65" s="161"/>
      <c r="G65" s="155" t="s">
        <v>51</v>
      </c>
      <c r="H65" s="161"/>
      <c r="I65" s="161"/>
      <c r="J65" s="161"/>
      <c r="K65" s="161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57" t="s">
        <v>48</v>
      </c>
      <c r="E76" s="158"/>
      <c r="F76" s="159" t="s">
        <v>49</v>
      </c>
      <c r="G76" s="157" t="s">
        <v>48</v>
      </c>
      <c r="H76" s="158"/>
      <c r="I76" s="158"/>
      <c r="J76" s="160" t="s">
        <v>49</v>
      </c>
      <c r="K76" s="158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2"/>
      <c r="C77" s="163"/>
      <c r="D77" s="163"/>
      <c r="E77" s="163"/>
      <c r="F77" s="163"/>
      <c r="G77" s="163"/>
      <c r="H77" s="163"/>
      <c r="I77" s="163"/>
      <c r="J77" s="163"/>
      <c r="K77" s="163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64"/>
      <c r="C81" s="165"/>
      <c r="D81" s="165"/>
      <c r="E81" s="165"/>
      <c r="F81" s="165"/>
      <c r="G81" s="165"/>
      <c r="H81" s="165"/>
      <c r="I81" s="165"/>
      <c r="J81" s="165"/>
      <c r="K81" s="165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82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74" t="str">
        <f>E7</f>
        <v>Polní cesta Mačkov VC3</v>
      </c>
      <c r="F85" s="38"/>
      <c r="G85" s="38"/>
      <c r="H85" s="38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2" customHeight="1">
      <c r="A87" s="36"/>
      <c r="B87" s="37"/>
      <c r="C87" s="30" t="s">
        <v>20</v>
      </c>
      <c r="D87" s="38"/>
      <c r="E87" s="38"/>
      <c r="F87" s="25" t="str">
        <f>F10</f>
        <v xml:space="preserve"> </v>
      </c>
      <c r="G87" s="38"/>
      <c r="H87" s="38"/>
      <c r="I87" s="30" t="s">
        <v>22</v>
      </c>
      <c r="J87" s="77" t="str">
        <f>IF(J10="","",J10)</f>
        <v>17. 8. 2022</v>
      </c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5.15" customHeight="1">
      <c r="A89" s="36"/>
      <c r="B89" s="37"/>
      <c r="C89" s="30" t="s">
        <v>24</v>
      </c>
      <c r="D89" s="38"/>
      <c r="E89" s="38"/>
      <c r="F89" s="25" t="str">
        <f>E13</f>
        <v xml:space="preserve"> </v>
      </c>
      <c r="G89" s="38"/>
      <c r="H89" s="38"/>
      <c r="I89" s="30" t="s">
        <v>29</v>
      </c>
      <c r="J89" s="34" t="str">
        <f>E19</f>
        <v xml:space="preserve"> 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5.15" customHeight="1">
      <c r="A90" s="36"/>
      <c r="B90" s="37"/>
      <c r="C90" s="30" t="s">
        <v>27</v>
      </c>
      <c r="D90" s="38"/>
      <c r="E90" s="38"/>
      <c r="F90" s="25" t="str">
        <f>IF(E16="","",E16)</f>
        <v>Vyplň údaj</v>
      </c>
      <c r="G90" s="38"/>
      <c r="H90" s="38"/>
      <c r="I90" s="30" t="s">
        <v>31</v>
      </c>
      <c r="J90" s="34" t="str">
        <f>E22</f>
        <v xml:space="preserve"> </v>
      </c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0.32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29.28" customHeight="1">
      <c r="A92" s="36"/>
      <c r="B92" s="37"/>
      <c r="C92" s="166" t="s">
        <v>83</v>
      </c>
      <c r="D92" s="167"/>
      <c r="E92" s="167"/>
      <c r="F92" s="167"/>
      <c r="G92" s="167"/>
      <c r="H92" s="167"/>
      <c r="I92" s="167"/>
      <c r="J92" s="168" t="s">
        <v>84</v>
      </c>
      <c r="K92" s="167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2.8" customHeight="1">
      <c r="A94" s="36"/>
      <c r="B94" s="37"/>
      <c r="C94" s="169" t="s">
        <v>85</v>
      </c>
      <c r="D94" s="38"/>
      <c r="E94" s="38"/>
      <c r="F94" s="38"/>
      <c r="G94" s="38"/>
      <c r="H94" s="38"/>
      <c r="I94" s="38"/>
      <c r="J94" s="108">
        <f>J126</f>
        <v>0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U94" s="15" t="s">
        <v>86</v>
      </c>
    </row>
    <row r="95" s="9" customFormat="1" ht="24.96" customHeight="1">
      <c r="A95" s="9"/>
      <c r="B95" s="170"/>
      <c r="C95" s="171"/>
      <c r="D95" s="172" t="s">
        <v>87</v>
      </c>
      <c r="E95" s="173"/>
      <c r="F95" s="173"/>
      <c r="G95" s="173"/>
      <c r="H95" s="173"/>
      <c r="I95" s="173"/>
      <c r="J95" s="174">
        <f>J127</f>
        <v>0</v>
      </c>
      <c r="K95" s="171"/>
      <c r="L95" s="175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6"/>
      <c r="C96" s="177"/>
      <c r="D96" s="178" t="s">
        <v>88</v>
      </c>
      <c r="E96" s="179"/>
      <c r="F96" s="179"/>
      <c r="G96" s="179"/>
      <c r="H96" s="179"/>
      <c r="I96" s="179"/>
      <c r="J96" s="180">
        <f>J128</f>
        <v>0</v>
      </c>
      <c r="K96" s="177"/>
      <c r="L96" s="181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6"/>
      <c r="C97" s="177"/>
      <c r="D97" s="178" t="s">
        <v>89</v>
      </c>
      <c r="E97" s="179"/>
      <c r="F97" s="179"/>
      <c r="G97" s="179"/>
      <c r="H97" s="179"/>
      <c r="I97" s="179"/>
      <c r="J97" s="180">
        <f>J184</f>
        <v>0</v>
      </c>
      <c r="K97" s="177"/>
      <c r="L97" s="181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6"/>
      <c r="C98" s="177"/>
      <c r="D98" s="178" t="s">
        <v>90</v>
      </c>
      <c r="E98" s="179"/>
      <c r="F98" s="179"/>
      <c r="G98" s="179"/>
      <c r="H98" s="179"/>
      <c r="I98" s="179"/>
      <c r="J98" s="180">
        <f>J192</f>
        <v>0</v>
      </c>
      <c r="K98" s="177"/>
      <c r="L98" s="18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6"/>
      <c r="C99" s="177"/>
      <c r="D99" s="178" t="s">
        <v>91</v>
      </c>
      <c r="E99" s="179"/>
      <c r="F99" s="179"/>
      <c r="G99" s="179"/>
      <c r="H99" s="179"/>
      <c r="I99" s="179"/>
      <c r="J99" s="180">
        <f>J195</f>
        <v>0</v>
      </c>
      <c r="K99" s="177"/>
      <c r="L99" s="18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6"/>
      <c r="C100" s="177"/>
      <c r="D100" s="178" t="s">
        <v>92</v>
      </c>
      <c r="E100" s="179"/>
      <c r="F100" s="179"/>
      <c r="G100" s="179"/>
      <c r="H100" s="179"/>
      <c r="I100" s="179"/>
      <c r="J100" s="180">
        <f>J200</f>
        <v>0</v>
      </c>
      <c r="K100" s="177"/>
      <c r="L100" s="18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6"/>
      <c r="C101" s="177"/>
      <c r="D101" s="178" t="s">
        <v>93</v>
      </c>
      <c r="E101" s="179"/>
      <c r="F101" s="179"/>
      <c r="G101" s="179"/>
      <c r="H101" s="179"/>
      <c r="I101" s="179"/>
      <c r="J101" s="180">
        <f>J212</f>
        <v>0</v>
      </c>
      <c r="K101" s="177"/>
      <c r="L101" s="18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6"/>
      <c r="C102" s="177"/>
      <c r="D102" s="178" t="s">
        <v>94</v>
      </c>
      <c r="E102" s="179"/>
      <c r="F102" s="179"/>
      <c r="G102" s="179"/>
      <c r="H102" s="179"/>
      <c r="I102" s="179"/>
      <c r="J102" s="180">
        <f>J221</f>
        <v>0</v>
      </c>
      <c r="K102" s="177"/>
      <c r="L102" s="18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6"/>
      <c r="C103" s="177"/>
      <c r="D103" s="178" t="s">
        <v>95</v>
      </c>
      <c r="E103" s="179"/>
      <c r="F103" s="179"/>
      <c r="G103" s="179"/>
      <c r="H103" s="179"/>
      <c r="I103" s="179"/>
      <c r="J103" s="180">
        <f>J237</f>
        <v>0</v>
      </c>
      <c r="K103" s="177"/>
      <c r="L103" s="18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0"/>
      <c r="C104" s="171"/>
      <c r="D104" s="172" t="s">
        <v>96</v>
      </c>
      <c r="E104" s="173"/>
      <c r="F104" s="173"/>
      <c r="G104" s="173"/>
      <c r="H104" s="173"/>
      <c r="I104" s="173"/>
      <c r="J104" s="174">
        <f>J239</f>
        <v>0</v>
      </c>
      <c r="K104" s="171"/>
      <c r="L104" s="17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76"/>
      <c r="C105" s="177"/>
      <c r="D105" s="178" t="s">
        <v>97</v>
      </c>
      <c r="E105" s="179"/>
      <c r="F105" s="179"/>
      <c r="G105" s="179"/>
      <c r="H105" s="179"/>
      <c r="I105" s="179"/>
      <c r="J105" s="180">
        <f>J240</f>
        <v>0</v>
      </c>
      <c r="K105" s="177"/>
      <c r="L105" s="18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6"/>
      <c r="C106" s="177"/>
      <c r="D106" s="178" t="s">
        <v>98</v>
      </c>
      <c r="E106" s="179"/>
      <c r="F106" s="179"/>
      <c r="G106" s="179"/>
      <c r="H106" s="179"/>
      <c r="I106" s="179"/>
      <c r="J106" s="180">
        <f>J247</f>
        <v>0</v>
      </c>
      <c r="K106" s="177"/>
      <c r="L106" s="18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6"/>
      <c r="C107" s="177"/>
      <c r="D107" s="178" t="s">
        <v>99</v>
      </c>
      <c r="E107" s="179"/>
      <c r="F107" s="179"/>
      <c r="G107" s="179"/>
      <c r="H107" s="179"/>
      <c r="I107" s="179"/>
      <c r="J107" s="180">
        <f>J252</f>
        <v>0</v>
      </c>
      <c r="K107" s="177"/>
      <c r="L107" s="18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76"/>
      <c r="C108" s="177"/>
      <c r="D108" s="178" t="s">
        <v>100</v>
      </c>
      <c r="E108" s="179"/>
      <c r="F108" s="179"/>
      <c r="G108" s="179"/>
      <c r="H108" s="179"/>
      <c r="I108" s="179"/>
      <c r="J108" s="180">
        <f>J255</f>
        <v>0</v>
      </c>
      <c r="K108" s="177"/>
      <c r="L108" s="18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6"/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64"/>
      <c r="C110" s="65"/>
      <c r="D110" s="65"/>
      <c r="E110" s="65"/>
      <c r="F110" s="65"/>
      <c r="G110" s="65"/>
      <c r="H110" s="65"/>
      <c r="I110" s="65"/>
      <c r="J110" s="65"/>
      <c r="K110" s="65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4" s="2" customFormat="1" ht="6.96" customHeight="1">
      <c r="A114" s="36"/>
      <c r="B114" s="66"/>
      <c r="C114" s="67"/>
      <c r="D114" s="67"/>
      <c r="E114" s="67"/>
      <c r="F114" s="67"/>
      <c r="G114" s="67"/>
      <c r="H114" s="67"/>
      <c r="I114" s="67"/>
      <c r="J114" s="67"/>
      <c r="K114" s="67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24.96" customHeight="1">
      <c r="A115" s="36"/>
      <c r="B115" s="37"/>
      <c r="C115" s="21" t="s">
        <v>101</v>
      </c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16</v>
      </c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6.5" customHeight="1">
      <c r="A118" s="36"/>
      <c r="B118" s="37"/>
      <c r="C118" s="38"/>
      <c r="D118" s="38"/>
      <c r="E118" s="74" t="str">
        <f>E7</f>
        <v>Polní cesta Mačkov VC3</v>
      </c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6.96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2" customHeight="1">
      <c r="A120" s="36"/>
      <c r="B120" s="37"/>
      <c r="C120" s="30" t="s">
        <v>20</v>
      </c>
      <c r="D120" s="38"/>
      <c r="E120" s="38"/>
      <c r="F120" s="25" t="str">
        <f>F10</f>
        <v xml:space="preserve"> </v>
      </c>
      <c r="G120" s="38"/>
      <c r="H120" s="38"/>
      <c r="I120" s="30" t="s">
        <v>22</v>
      </c>
      <c r="J120" s="77" t="str">
        <f>IF(J10="","",J10)</f>
        <v>17. 8. 2022</v>
      </c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6.96" customHeight="1">
      <c r="A121" s="36"/>
      <c r="B121" s="37"/>
      <c r="C121" s="38"/>
      <c r="D121" s="38"/>
      <c r="E121" s="38"/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5.15" customHeight="1">
      <c r="A122" s="36"/>
      <c r="B122" s="37"/>
      <c r="C122" s="30" t="s">
        <v>24</v>
      </c>
      <c r="D122" s="38"/>
      <c r="E122" s="38"/>
      <c r="F122" s="25" t="str">
        <f>E13</f>
        <v xml:space="preserve"> </v>
      </c>
      <c r="G122" s="38"/>
      <c r="H122" s="38"/>
      <c r="I122" s="30" t="s">
        <v>29</v>
      </c>
      <c r="J122" s="34" t="str">
        <f>E19</f>
        <v xml:space="preserve"> </v>
      </c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5.15" customHeight="1">
      <c r="A123" s="36"/>
      <c r="B123" s="37"/>
      <c r="C123" s="30" t="s">
        <v>27</v>
      </c>
      <c r="D123" s="38"/>
      <c r="E123" s="38"/>
      <c r="F123" s="25" t="str">
        <f>IF(E16="","",E16)</f>
        <v>Vyplň údaj</v>
      </c>
      <c r="G123" s="38"/>
      <c r="H123" s="38"/>
      <c r="I123" s="30" t="s">
        <v>31</v>
      </c>
      <c r="J123" s="34" t="str">
        <f>E22</f>
        <v xml:space="preserve"> </v>
      </c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0.32" customHeight="1">
      <c r="A124" s="36"/>
      <c r="B124" s="37"/>
      <c r="C124" s="38"/>
      <c r="D124" s="38"/>
      <c r="E124" s="38"/>
      <c r="F124" s="38"/>
      <c r="G124" s="38"/>
      <c r="H124" s="38"/>
      <c r="I124" s="38"/>
      <c r="J124" s="38"/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11" customFormat="1" ht="29.28" customHeight="1">
      <c r="A125" s="182"/>
      <c r="B125" s="183"/>
      <c r="C125" s="184" t="s">
        <v>102</v>
      </c>
      <c r="D125" s="185" t="s">
        <v>58</v>
      </c>
      <c r="E125" s="185" t="s">
        <v>54</v>
      </c>
      <c r="F125" s="185" t="s">
        <v>55</v>
      </c>
      <c r="G125" s="185" t="s">
        <v>103</v>
      </c>
      <c r="H125" s="185" t="s">
        <v>104</v>
      </c>
      <c r="I125" s="185" t="s">
        <v>105</v>
      </c>
      <c r="J125" s="185" t="s">
        <v>84</v>
      </c>
      <c r="K125" s="186" t="s">
        <v>106</v>
      </c>
      <c r="L125" s="187"/>
      <c r="M125" s="98" t="s">
        <v>1</v>
      </c>
      <c r="N125" s="99" t="s">
        <v>37</v>
      </c>
      <c r="O125" s="99" t="s">
        <v>107</v>
      </c>
      <c r="P125" s="99" t="s">
        <v>108</v>
      </c>
      <c r="Q125" s="99" t="s">
        <v>109</v>
      </c>
      <c r="R125" s="99" t="s">
        <v>110</v>
      </c>
      <c r="S125" s="99" t="s">
        <v>111</v>
      </c>
      <c r="T125" s="100" t="s">
        <v>112</v>
      </c>
      <c r="U125" s="182"/>
      <c r="V125" s="182"/>
      <c r="W125" s="182"/>
      <c r="X125" s="182"/>
      <c r="Y125" s="182"/>
      <c r="Z125" s="182"/>
      <c r="AA125" s="182"/>
      <c r="AB125" s="182"/>
      <c r="AC125" s="182"/>
      <c r="AD125" s="182"/>
      <c r="AE125" s="182"/>
    </row>
    <row r="126" s="2" customFormat="1" ht="22.8" customHeight="1">
      <c r="A126" s="36"/>
      <c r="B126" s="37"/>
      <c r="C126" s="105" t="s">
        <v>113</v>
      </c>
      <c r="D126" s="38"/>
      <c r="E126" s="38"/>
      <c r="F126" s="38"/>
      <c r="G126" s="38"/>
      <c r="H126" s="38"/>
      <c r="I126" s="38"/>
      <c r="J126" s="188">
        <f>BK126</f>
        <v>0</v>
      </c>
      <c r="K126" s="38"/>
      <c r="L126" s="42"/>
      <c r="M126" s="101"/>
      <c r="N126" s="189"/>
      <c r="O126" s="102"/>
      <c r="P126" s="190">
        <f>P127+P239</f>
        <v>0</v>
      </c>
      <c r="Q126" s="102"/>
      <c r="R126" s="190">
        <f>R127+R239</f>
        <v>9334.4515650899993</v>
      </c>
      <c r="S126" s="102"/>
      <c r="T126" s="191">
        <f>T127+T239</f>
        <v>47.963999999999999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72</v>
      </c>
      <c r="AU126" s="15" t="s">
        <v>86</v>
      </c>
      <c r="BK126" s="192">
        <f>BK127+BK239</f>
        <v>0</v>
      </c>
    </row>
    <row r="127" s="12" customFormat="1" ht="25.92" customHeight="1">
      <c r="A127" s="12"/>
      <c r="B127" s="193"/>
      <c r="C127" s="194"/>
      <c r="D127" s="195" t="s">
        <v>72</v>
      </c>
      <c r="E127" s="196" t="s">
        <v>114</v>
      </c>
      <c r="F127" s="196" t="s">
        <v>115</v>
      </c>
      <c r="G127" s="194"/>
      <c r="H127" s="194"/>
      <c r="I127" s="197"/>
      <c r="J127" s="198">
        <f>BK127</f>
        <v>0</v>
      </c>
      <c r="K127" s="194"/>
      <c r="L127" s="199"/>
      <c r="M127" s="200"/>
      <c r="N127" s="201"/>
      <c r="O127" s="201"/>
      <c r="P127" s="202">
        <f>P128+P184+P192+P195+P200+P212+P221+P237</f>
        <v>0</v>
      </c>
      <c r="Q127" s="201"/>
      <c r="R127" s="202">
        <f>R128+R184+R192+R195+R200+R212+R221+R237</f>
        <v>9334.4515650899993</v>
      </c>
      <c r="S127" s="201"/>
      <c r="T127" s="203">
        <f>T128+T184+T192+T195+T200+T212+T221+T237</f>
        <v>47.963999999999999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4" t="s">
        <v>78</v>
      </c>
      <c r="AT127" s="205" t="s">
        <v>72</v>
      </c>
      <c r="AU127" s="205" t="s">
        <v>73</v>
      </c>
      <c r="AY127" s="204" t="s">
        <v>116</v>
      </c>
      <c r="BK127" s="206">
        <f>BK128+BK184+BK192+BK195+BK200+BK212+BK221+BK237</f>
        <v>0</v>
      </c>
    </row>
    <row r="128" s="12" customFormat="1" ht="22.8" customHeight="1">
      <c r="A128" s="12"/>
      <c r="B128" s="193"/>
      <c r="C128" s="194"/>
      <c r="D128" s="195" t="s">
        <v>72</v>
      </c>
      <c r="E128" s="207" t="s">
        <v>78</v>
      </c>
      <c r="F128" s="207" t="s">
        <v>117</v>
      </c>
      <c r="G128" s="194"/>
      <c r="H128" s="194"/>
      <c r="I128" s="197"/>
      <c r="J128" s="208">
        <f>BK128</f>
        <v>0</v>
      </c>
      <c r="K128" s="194"/>
      <c r="L128" s="199"/>
      <c r="M128" s="200"/>
      <c r="N128" s="201"/>
      <c r="O128" s="201"/>
      <c r="P128" s="202">
        <f>SUM(P129:P183)</f>
        <v>0</v>
      </c>
      <c r="Q128" s="201"/>
      <c r="R128" s="202">
        <f>SUM(R129:R183)</f>
        <v>44.425280999999998</v>
      </c>
      <c r="S128" s="201"/>
      <c r="T128" s="203">
        <f>SUM(T129:T183)</f>
        <v>45.899999999999999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4" t="s">
        <v>78</v>
      </c>
      <c r="AT128" s="205" t="s">
        <v>72</v>
      </c>
      <c r="AU128" s="205" t="s">
        <v>78</v>
      </c>
      <c r="AY128" s="204" t="s">
        <v>116</v>
      </c>
      <c r="BK128" s="206">
        <f>SUM(BK129:BK183)</f>
        <v>0</v>
      </c>
    </row>
    <row r="129" s="2" customFormat="1" ht="33" customHeight="1">
      <c r="A129" s="36"/>
      <c r="B129" s="37"/>
      <c r="C129" s="209" t="s">
        <v>78</v>
      </c>
      <c r="D129" s="209" t="s">
        <v>118</v>
      </c>
      <c r="E129" s="210" t="s">
        <v>119</v>
      </c>
      <c r="F129" s="211" t="s">
        <v>120</v>
      </c>
      <c r="G129" s="212" t="s">
        <v>121</v>
      </c>
      <c r="H129" s="213">
        <v>90</v>
      </c>
      <c r="I129" s="214"/>
      <c r="J129" s="215">
        <f>ROUND(I129*H129,2)</f>
        <v>0</v>
      </c>
      <c r="K129" s="211" t="s">
        <v>122</v>
      </c>
      <c r="L129" s="42"/>
      <c r="M129" s="216" t="s">
        <v>1</v>
      </c>
      <c r="N129" s="217" t="s">
        <v>38</v>
      </c>
      <c r="O129" s="89"/>
      <c r="P129" s="218">
        <f>O129*H129</f>
        <v>0</v>
      </c>
      <c r="Q129" s="218">
        <v>0</v>
      </c>
      <c r="R129" s="218">
        <f>Q129*H129</f>
        <v>0</v>
      </c>
      <c r="S129" s="218">
        <v>0</v>
      </c>
      <c r="T129" s="219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20" t="s">
        <v>123</v>
      </c>
      <c r="AT129" s="220" t="s">
        <v>118</v>
      </c>
      <c r="AU129" s="220" t="s">
        <v>80</v>
      </c>
      <c r="AY129" s="15" t="s">
        <v>116</v>
      </c>
      <c r="BE129" s="221">
        <f>IF(N129="základní",J129,0)</f>
        <v>0</v>
      </c>
      <c r="BF129" s="221">
        <f>IF(N129="snížená",J129,0)</f>
        <v>0</v>
      </c>
      <c r="BG129" s="221">
        <f>IF(N129="zákl. přenesená",J129,0)</f>
        <v>0</v>
      </c>
      <c r="BH129" s="221">
        <f>IF(N129="sníž. přenesená",J129,0)</f>
        <v>0</v>
      </c>
      <c r="BI129" s="221">
        <f>IF(N129="nulová",J129,0)</f>
        <v>0</v>
      </c>
      <c r="BJ129" s="15" t="s">
        <v>78</v>
      </c>
      <c r="BK129" s="221">
        <f>ROUND(I129*H129,2)</f>
        <v>0</v>
      </c>
      <c r="BL129" s="15" t="s">
        <v>123</v>
      </c>
      <c r="BM129" s="220" t="s">
        <v>124</v>
      </c>
    </row>
    <row r="130" s="2" customFormat="1" ht="24.15" customHeight="1">
      <c r="A130" s="36"/>
      <c r="B130" s="37"/>
      <c r="C130" s="209" t="s">
        <v>80</v>
      </c>
      <c r="D130" s="209" t="s">
        <v>118</v>
      </c>
      <c r="E130" s="210" t="s">
        <v>125</v>
      </c>
      <c r="F130" s="211" t="s">
        <v>126</v>
      </c>
      <c r="G130" s="212" t="s">
        <v>121</v>
      </c>
      <c r="H130" s="213">
        <v>90</v>
      </c>
      <c r="I130" s="214"/>
      <c r="J130" s="215">
        <f>ROUND(I130*H130,2)</f>
        <v>0</v>
      </c>
      <c r="K130" s="211" t="s">
        <v>122</v>
      </c>
      <c r="L130" s="42"/>
      <c r="M130" s="216" t="s">
        <v>1</v>
      </c>
      <c r="N130" s="217" t="s">
        <v>38</v>
      </c>
      <c r="O130" s="89"/>
      <c r="P130" s="218">
        <f>O130*H130</f>
        <v>0</v>
      </c>
      <c r="Q130" s="218">
        <v>0</v>
      </c>
      <c r="R130" s="218">
        <f>Q130*H130</f>
        <v>0</v>
      </c>
      <c r="S130" s="218">
        <v>0.28999999999999998</v>
      </c>
      <c r="T130" s="219">
        <f>S130*H130</f>
        <v>26.099999999999998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0" t="s">
        <v>123</v>
      </c>
      <c r="AT130" s="220" t="s">
        <v>118</v>
      </c>
      <c r="AU130" s="220" t="s">
        <v>80</v>
      </c>
      <c r="AY130" s="15" t="s">
        <v>116</v>
      </c>
      <c r="BE130" s="221">
        <f>IF(N130="základní",J130,0)</f>
        <v>0</v>
      </c>
      <c r="BF130" s="221">
        <f>IF(N130="snížená",J130,0)</f>
        <v>0</v>
      </c>
      <c r="BG130" s="221">
        <f>IF(N130="zákl. přenesená",J130,0)</f>
        <v>0</v>
      </c>
      <c r="BH130" s="221">
        <f>IF(N130="sníž. přenesená",J130,0)</f>
        <v>0</v>
      </c>
      <c r="BI130" s="221">
        <f>IF(N130="nulová",J130,0)</f>
        <v>0</v>
      </c>
      <c r="BJ130" s="15" t="s">
        <v>78</v>
      </c>
      <c r="BK130" s="221">
        <f>ROUND(I130*H130,2)</f>
        <v>0</v>
      </c>
      <c r="BL130" s="15" t="s">
        <v>123</v>
      </c>
      <c r="BM130" s="220" t="s">
        <v>127</v>
      </c>
    </row>
    <row r="131" s="2" customFormat="1">
      <c r="A131" s="36"/>
      <c r="B131" s="37"/>
      <c r="C131" s="38"/>
      <c r="D131" s="222" t="s">
        <v>128</v>
      </c>
      <c r="E131" s="38"/>
      <c r="F131" s="223" t="s">
        <v>129</v>
      </c>
      <c r="G131" s="38"/>
      <c r="H131" s="38"/>
      <c r="I131" s="224"/>
      <c r="J131" s="38"/>
      <c r="K131" s="38"/>
      <c r="L131" s="42"/>
      <c r="M131" s="225"/>
      <c r="N131" s="226"/>
      <c r="O131" s="89"/>
      <c r="P131" s="89"/>
      <c r="Q131" s="89"/>
      <c r="R131" s="89"/>
      <c r="S131" s="89"/>
      <c r="T131" s="90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128</v>
      </c>
      <c r="AU131" s="15" t="s">
        <v>80</v>
      </c>
    </row>
    <row r="132" s="2" customFormat="1" ht="24.15" customHeight="1">
      <c r="A132" s="36"/>
      <c r="B132" s="37"/>
      <c r="C132" s="209" t="s">
        <v>130</v>
      </c>
      <c r="D132" s="209" t="s">
        <v>118</v>
      </c>
      <c r="E132" s="210" t="s">
        <v>131</v>
      </c>
      <c r="F132" s="211" t="s">
        <v>132</v>
      </c>
      <c r="G132" s="212" t="s">
        <v>121</v>
      </c>
      <c r="H132" s="213">
        <v>90</v>
      </c>
      <c r="I132" s="214"/>
      <c r="J132" s="215">
        <f>ROUND(I132*H132,2)</f>
        <v>0</v>
      </c>
      <c r="K132" s="211" t="s">
        <v>122</v>
      </c>
      <c r="L132" s="42"/>
      <c r="M132" s="216" t="s">
        <v>1</v>
      </c>
      <c r="N132" s="217" t="s">
        <v>38</v>
      </c>
      <c r="O132" s="89"/>
      <c r="P132" s="218">
        <f>O132*H132</f>
        <v>0</v>
      </c>
      <c r="Q132" s="218">
        <v>0</v>
      </c>
      <c r="R132" s="218">
        <f>Q132*H132</f>
        <v>0</v>
      </c>
      <c r="S132" s="218">
        <v>0.22</v>
      </c>
      <c r="T132" s="219">
        <f>S132*H132</f>
        <v>19.800000000000001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20" t="s">
        <v>123</v>
      </c>
      <c r="AT132" s="220" t="s">
        <v>118</v>
      </c>
      <c r="AU132" s="220" t="s">
        <v>80</v>
      </c>
      <c r="AY132" s="15" t="s">
        <v>116</v>
      </c>
      <c r="BE132" s="221">
        <f>IF(N132="základní",J132,0)</f>
        <v>0</v>
      </c>
      <c r="BF132" s="221">
        <f>IF(N132="snížená",J132,0)</f>
        <v>0</v>
      </c>
      <c r="BG132" s="221">
        <f>IF(N132="zákl. přenesená",J132,0)</f>
        <v>0</v>
      </c>
      <c r="BH132" s="221">
        <f>IF(N132="sníž. přenesená",J132,0)</f>
        <v>0</v>
      </c>
      <c r="BI132" s="221">
        <f>IF(N132="nulová",J132,0)</f>
        <v>0</v>
      </c>
      <c r="BJ132" s="15" t="s">
        <v>78</v>
      </c>
      <c r="BK132" s="221">
        <f>ROUND(I132*H132,2)</f>
        <v>0</v>
      </c>
      <c r="BL132" s="15" t="s">
        <v>123</v>
      </c>
      <c r="BM132" s="220" t="s">
        <v>133</v>
      </c>
    </row>
    <row r="133" s="2" customFormat="1">
      <c r="A133" s="36"/>
      <c r="B133" s="37"/>
      <c r="C133" s="38"/>
      <c r="D133" s="222" t="s">
        <v>128</v>
      </c>
      <c r="E133" s="38"/>
      <c r="F133" s="223" t="s">
        <v>134</v>
      </c>
      <c r="G133" s="38"/>
      <c r="H133" s="38"/>
      <c r="I133" s="224"/>
      <c r="J133" s="38"/>
      <c r="K133" s="38"/>
      <c r="L133" s="42"/>
      <c r="M133" s="225"/>
      <c r="N133" s="226"/>
      <c r="O133" s="89"/>
      <c r="P133" s="89"/>
      <c r="Q133" s="89"/>
      <c r="R133" s="89"/>
      <c r="S133" s="89"/>
      <c r="T133" s="90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128</v>
      </c>
      <c r="AU133" s="15" t="s">
        <v>80</v>
      </c>
    </row>
    <row r="134" s="2" customFormat="1" ht="24.15" customHeight="1">
      <c r="A134" s="36"/>
      <c r="B134" s="37"/>
      <c r="C134" s="209" t="s">
        <v>123</v>
      </c>
      <c r="D134" s="209" t="s">
        <v>118</v>
      </c>
      <c r="E134" s="210" t="s">
        <v>135</v>
      </c>
      <c r="F134" s="211" t="s">
        <v>136</v>
      </c>
      <c r="G134" s="212" t="s">
        <v>121</v>
      </c>
      <c r="H134" s="213">
        <v>4546</v>
      </c>
      <c r="I134" s="214"/>
      <c r="J134" s="215">
        <f>ROUND(I134*H134,2)</f>
        <v>0</v>
      </c>
      <c r="K134" s="211" t="s">
        <v>122</v>
      </c>
      <c r="L134" s="42"/>
      <c r="M134" s="216" t="s">
        <v>1</v>
      </c>
      <c r="N134" s="217" t="s">
        <v>38</v>
      </c>
      <c r="O134" s="89"/>
      <c r="P134" s="218">
        <f>O134*H134</f>
        <v>0</v>
      </c>
      <c r="Q134" s="218">
        <v>0</v>
      </c>
      <c r="R134" s="218">
        <f>Q134*H134</f>
        <v>0</v>
      </c>
      <c r="S134" s="218">
        <v>0</v>
      </c>
      <c r="T134" s="219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0" t="s">
        <v>123</v>
      </c>
      <c r="AT134" s="220" t="s">
        <v>118</v>
      </c>
      <c r="AU134" s="220" t="s">
        <v>80</v>
      </c>
      <c r="AY134" s="15" t="s">
        <v>116</v>
      </c>
      <c r="BE134" s="221">
        <f>IF(N134="základní",J134,0)</f>
        <v>0</v>
      </c>
      <c r="BF134" s="221">
        <f>IF(N134="snížená",J134,0)</f>
        <v>0</v>
      </c>
      <c r="BG134" s="221">
        <f>IF(N134="zákl. přenesená",J134,0)</f>
        <v>0</v>
      </c>
      <c r="BH134" s="221">
        <f>IF(N134="sníž. přenesená",J134,0)</f>
        <v>0</v>
      </c>
      <c r="BI134" s="221">
        <f>IF(N134="nulová",J134,0)</f>
        <v>0</v>
      </c>
      <c r="BJ134" s="15" t="s">
        <v>78</v>
      </c>
      <c r="BK134" s="221">
        <f>ROUND(I134*H134,2)</f>
        <v>0</v>
      </c>
      <c r="BL134" s="15" t="s">
        <v>123</v>
      </c>
      <c r="BM134" s="220" t="s">
        <v>137</v>
      </c>
    </row>
    <row r="135" s="2" customFormat="1" ht="33" customHeight="1">
      <c r="A135" s="36"/>
      <c r="B135" s="37"/>
      <c r="C135" s="209" t="s">
        <v>138</v>
      </c>
      <c r="D135" s="209" t="s">
        <v>118</v>
      </c>
      <c r="E135" s="210" t="s">
        <v>139</v>
      </c>
      <c r="F135" s="211" t="s">
        <v>140</v>
      </c>
      <c r="G135" s="212" t="s">
        <v>141</v>
      </c>
      <c r="H135" s="213">
        <v>161.63</v>
      </c>
      <c r="I135" s="214"/>
      <c r="J135" s="215">
        <f>ROUND(I135*H135,2)</f>
        <v>0</v>
      </c>
      <c r="K135" s="211" t="s">
        <v>122</v>
      </c>
      <c r="L135" s="42"/>
      <c r="M135" s="216" t="s">
        <v>1</v>
      </c>
      <c r="N135" s="217" t="s">
        <v>38</v>
      </c>
      <c r="O135" s="89"/>
      <c r="P135" s="218">
        <f>O135*H135</f>
        <v>0</v>
      </c>
      <c r="Q135" s="218">
        <v>0</v>
      </c>
      <c r="R135" s="218">
        <f>Q135*H135</f>
        <v>0</v>
      </c>
      <c r="S135" s="218">
        <v>0</v>
      </c>
      <c r="T135" s="219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0" t="s">
        <v>123</v>
      </c>
      <c r="AT135" s="220" t="s">
        <v>118</v>
      </c>
      <c r="AU135" s="220" t="s">
        <v>80</v>
      </c>
      <c r="AY135" s="15" t="s">
        <v>116</v>
      </c>
      <c r="BE135" s="221">
        <f>IF(N135="základní",J135,0)</f>
        <v>0</v>
      </c>
      <c r="BF135" s="221">
        <f>IF(N135="snížená",J135,0)</f>
        <v>0</v>
      </c>
      <c r="BG135" s="221">
        <f>IF(N135="zákl. přenesená",J135,0)</f>
        <v>0</v>
      </c>
      <c r="BH135" s="221">
        <f>IF(N135="sníž. přenesená",J135,0)</f>
        <v>0</v>
      </c>
      <c r="BI135" s="221">
        <f>IF(N135="nulová",J135,0)</f>
        <v>0</v>
      </c>
      <c r="BJ135" s="15" t="s">
        <v>78</v>
      </c>
      <c r="BK135" s="221">
        <f>ROUND(I135*H135,2)</f>
        <v>0</v>
      </c>
      <c r="BL135" s="15" t="s">
        <v>123</v>
      </c>
      <c r="BM135" s="220" t="s">
        <v>142</v>
      </c>
    </row>
    <row r="136" s="2" customFormat="1">
      <c r="A136" s="36"/>
      <c r="B136" s="37"/>
      <c r="C136" s="38"/>
      <c r="D136" s="222" t="s">
        <v>128</v>
      </c>
      <c r="E136" s="38"/>
      <c r="F136" s="223" t="s">
        <v>143</v>
      </c>
      <c r="G136" s="38"/>
      <c r="H136" s="38"/>
      <c r="I136" s="224"/>
      <c r="J136" s="38"/>
      <c r="K136" s="38"/>
      <c r="L136" s="42"/>
      <c r="M136" s="225"/>
      <c r="N136" s="226"/>
      <c r="O136" s="89"/>
      <c r="P136" s="89"/>
      <c r="Q136" s="89"/>
      <c r="R136" s="89"/>
      <c r="S136" s="89"/>
      <c r="T136" s="90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128</v>
      </c>
      <c r="AU136" s="15" t="s">
        <v>80</v>
      </c>
    </row>
    <row r="137" s="2" customFormat="1" ht="33" customHeight="1">
      <c r="A137" s="36"/>
      <c r="B137" s="37"/>
      <c r="C137" s="209" t="s">
        <v>144</v>
      </c>
      <c r="D137" s="209" t="s">
        <v>118</v>
      </c>
      <c r="E137" s="210" t="s">
        <v>145</v>
      </c>
      <c r="F137" s="211" t="s">
        <v>146</v>
      </c>
      <c r="G137" s="212" t="s">
        <v>141</v>
      </c>
      <c r="H137" s="213">
        <v>1454.549</v>
      </c>
      <c r="I137" s="214"/>
      <c r="J137" s="215">
        <f>ROUND(I137*H137,2)</f>
        <v>0</v>
      </c>
      <c r="K137" s="211" t="s">
        <v>122</v>
      </c>
      <c r="L137" s="42"/>
      <c r="M137" s="216" t="s">
        <v>1</v>
      </c>
      <c r="N137" s="217" t="s">
        <v>38</v>
      </c>
      <c r="O137" s="89"/>
      <c r="P137" s="218">
        <f>O137*H137</f>
        <v>0</v>
      </c>
      <c r="Q137" s="218">
        <v>0</v>
      </c>
      <c r="R137" s="218">
        <f>Q137*H137</f>
        <v>0</v>
      </c>
      <c r="S137" s="218">
        <v>0</v>
      </c>
      <c r="T137" s="219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0" t="s">
        <v>123</v>
      </c>
      <c r="AT137" s="220" t="s">
        <v>118</v>
      </c>
      <c r="AU137" s="220" t="s">
        <v>80</v>
      </c>
      <c r="AY137" s="15" t="s">
        <v>116</v>
      </c>
      <c r="BE137" s="221">
        <f>IF(N137="základní",J137,0)</f>
        <v>0</v>
      </c>
      <c r="BF137" s="221">
        <f>IF(N137="snížená",J137,0)</f>
        <v>0</v>
      </c>
      <c r="BG137" s="221">
        <f>IF(N137="zákl. přenesená",J137,0)</f>
        <v>0</v>
      </c>
      <c r="BH137" s="221">
        <f>IF(N137="sníž. přenesená",J137,0)</f>
        <v>0</v>
      </c>
      <c r="BI137" s="221">
        <f>IF(N137="nulová",J137,0)</f>
        <v>0</v>
      </c>
      <c r="BJ137" s="15" t="s">
        <v>78</v>
      </c>
      <c r="BK137" s="221">
        <f>ROUND(I137*H137,2)</f>
        <v>0</v>
      </c>
      <c r="BL137" s="15" t="s">
        <v>123</v>
      </c>
      <c r="BM137" s="220" t="s">
        <v>147</v>
      </c>
    </row>
    <row r="138" s="2" customFormat="1">
      <c r="A138" s="36"/>
      <c r="B138" s="37"/>
      <c r="C138" s="38"/>
      <c r="D138" s="222" t="s">
        <v>128</v>
      </c>
      <c r="E138" s="38"/>
      <c r="F138" s="223" t="s">
        <v>148</v>
      </c>
      <c r="G138" s="38"/>
      <c r="H138" s="38"/>
      <c r="I138" s="224"/>
      <c r="J138" s="38"/>
      <c r="K138" s="38"/>
      <c r="L138" s="42"/>
      <c r="M138" s="225"/>
      <c r="N138" s="226"/>
      <c r="O138" s="89"/>
      <c r="P138" s="89"/>
      <c r="Q138" s="89"/>
      <c r="R138" s="89"/>
      <c r="S138" s="89"/>
      <c r="T138" s="90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128</v>
      </c>
      <c r="AU138" s="15" t="s">
        <v>80</v>
      </c>
    </row>
    <row r="139" s="13" customFormat="1">
      <c r="A139" s="13"/>
      <c r="B139" s="227"/>
      <c r="C139" s="228"/>
      <c r="D139" s="222" t="s">
        <v>149</v>
      </c>
      <c r="E139" s="229" t="s">
        <v>1</v>
      </c>
      <c r="F139" s="230" t="s">
        <v>150</v>
      </c>
      <c r="G139" s="228"/>
      <c r="H139" s="231">
        <v>1454.549</v>
      </c>
      <c r="I139" s="232"/>
      <c r="J139" s="228"/>
      <c r="K139" s="228"/>
      <c r="L139" s="233"/>
      <c r="M139" s="234"/>
      <c r="N139" s="235"/>
      <c r="O139" s="235"/>
      <c r="P139" s="235"/>
      <c r="Q139" s="235"/>
      <c r="R139" s="235"/>
      <c r="S139" s="235"/>
      <c r="T139" s="23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7" t="s">
        <v>149</v>
      </c>
      <c r="AU139" s="237" t="s">
        <v>80</v>
      </c>
      <c r="AV139" s="13" t="s">
        <v>80</v>
      </c>
      <c r="AW139" s="13" t="s">
        <v>30</v>
      </c>
      <c r="AX139" s="13" t="s">
        <v>78</v>
      </c>
      <c r="AY139" s="237" t="s">
        <v>116</v>
      </c>
    </row>
    <row r="140" s="2" customFormat="1" ht="24.15" customHeight="1">
      <c r="A140" s="36"/>
      <c r="B140" s="37"/>
      <c r="C140" s="209" t="s">
        <v>151</v>
      </c>
      <c r="D140" s="209" t="s">
        <v>118</v>
      </c>
      <c r="E140" s="210" t="s">
        <v>152</v>
      </c>
      <c r="F140" s="211" t="s">
        <v>153</v>
      </c>
      <c r="G140" s="212" t="s">
        <v>141</v>
      </c>
      <c r="H140" s="213">
        <v>10</v>
      </c>
      <c r="I140" s="214"/>
      <c r="J140" s="215">
        <f>ROUND(I140*H140,2)</f>
        <v>0</v>
      </c>
      <c r="K140" s="211" t="s">
        <v>122</v>
      </c>
      <c r="L140" s="42"/>
      <c r="M140" s="216" t="s">
        <v>1</v>
      </c>
      <c r="N140" s="217" t="s">
        <v>38</v>
      </c>
      <c r="O140" s="89"/>
      <c r="P140" s="218">
        <f>O140*H140</f>
        <v>0</v>
      </c>
      <c r="Q140" s="218">
        <v>0.00123</v>
      </c>
      <c r="R140" s="218">
        <f>Q140*H140</f>
        <v>0.0123</v>
      </c>
      <c r="S140" s="218">
        <v>0</v>
      </c>
      <c r="T140" s="219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0" t="s">
        <v>123</v>
      </c>
      <c r="AT140" s="220" t="s">
        <v>118</v>
      </c>
      <c r="AU140" s="220" t="s">
        <v>80</v>
      </c>
      <c r="AY140" s="15" t="s">
        <v>116</v>
      </c>
      <c r="BE140" s="221">
        <f>IF(N140="základní",J140,0)</f>
        <v>0</v>
      </c>
      <c r="BF140" s="221">
        <f>IF(N140="snížená",J140,0)</f>
        <v>0</v>
      </c>
      <c r="BG140" s="221">
        <f>IF(N140="zákl. přenesená",J140,0)</f>
        <v>0</v>
      </c>
      <c r="BH140" s="221">
        <f>IF(N140="sníž. přenesená",J140,0)</f>
        <v>0</v>
      </c>
      <c r="BI140" s="221">
        <f>IF(N140="nulová",J140,0)</f>
        <v>0</v>
      </c>
      <c r="BJ140" s="15" t="s">
        <v>78</v>
      </c>
      <c r="BK140" s="221">
        <f>ROUND(I140*H140,2)</f>
        <v>0</v>
      </c>
      <c r="BL140" s="15" t="s">
        <v>123</v>
      </c>
      <c r="BM140" s="220" t="s">
        <v>154</v>
      </c>
    </row>
    <row r="141" s="2" customFormat="1">
      <c r="A141" s="36"/>
      <c r="B141" s="37"/>
      <c r="C141" s="38"/>
      <c r="D141" s="222" t="s">
        <v>128</v>
      </c>
      <c r="E141" s="38"/>
      <c r="F141" s="223" t="s">
        <v>155</v>
      </c>
      <c r="G141" s="38"/>
      <c r="H141" s="38"/>
      <c r="I141" s="224"/>
      <c r="J141" s="38"/>
      <c r="K141" s="38"/>
      <c r="L141" s="42"/>
      <c r="M141" s="225"/>
      <c r="N141" s="226"/>
      <c r="O141" s="89"/>
      <c r="P141" s="89"/>
      <c r="Q141" s="89"/>
      <c r="R141" s="89"/>
      <c r="S141" s="89"/>
      <c r="T141" s="90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128</v>
      </c>
      <c r="AU141" s="15" t="s">
        <v>80</v>
      </c>
    </row>
    <row r="142" s="2" customFormat="1" ht="37.8" customHeight="1">
      <c r="A142" s="36"/>
      <c r="B142" s="37"/>
      <c r="C142" s="209" t="s">
        <v>156</v>
      </c>
      <c r="D142" s="209" t="s">
        <v>118</v>
      </c>
      <c r="E142" s="210" t="s">
        <v>157</v>
      </c>
      <c r="F142" s="211" t="s">
        <v>158</v>
      </c>
      <c r="G142" s="212" t="s">
        <v>141</v>
      </c>
      <c r="H142" s="213">
        <v>26.228999999999999</v>
      </c>
      <c r="I142" s="214"/>
      <c r="J142" s="215">
        <f>ROUND(I142*H142,2)</f>
        <v>0</v>
      </c>
      <c r="K142" s="211" t="s">
        <v>122</v>
      </c>
      <c r="L142" s="42"/>
      <c r="M142" s="216" t="s">
        <v>1</v>
      </c>
      <c r="N142" s="217" t="s">
        <v>38</v>
      </c>
      <c r="O142" s="89"/>
      <c r="P142" s="218">
        <f>O142*H142</f>
        <v>0</v>
      </c>
      <c r="Q142" s="218">
        <v>0</v>
      </c>
      <c r="R142" s="218">
        <f>Q142*H142</f>
        <v>0</v>
      </c>
      <c r="S142" s="218">
        <v>0</v>
      </c>
      <c r="T142" s="219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0" t="s">
        <v>123</v>
      </c>
      <c r="AT142" s="220" t="s">
        <v>118</v>
      </c>
      <c r="AU142" s="220" t="s">
        <v>80</v>
      </c>
      <c r="AY142" s="15" t="s">
        <v>116</v>
      </c>
      <c r="BE142" s="221">
        <f>IF(N142="základní",J142,0)</f>
        <v>0</v>
      </c>
      <c r="BF142" s="221">
        <f>IF(N142="snížená",J142,0)</f>
        <v>0</v>
      </c>
      <c r="BG142" s="221">
        <f>IF(N142="zákl. přenesená",J142,0)</f>
        <v>0</v>
      </c>
      <c r="BH142" s="221">
        <f>IF(N142="sníž. přenesená",J142,0)</f>
        <v>0</v>
      </c>
      <c r="BI142" s="221">
        <f>IF(N142="nulová",J142,0)</f>
        <v>0</v>
      </c>
      <c r="BJ142" s="15" t="s">
        <v>78</v>
      </c>
      <c r="BK142" s="221">
        <f>ROUND(I142*H142,2)</f>
        <v>0</v>
      </c>
      <c r="BL142" s="15" t="s">
        <v>123</v>
      </c>
      <c r="BM142" s="220" t="s">
        <v>159</v>
      </c>
    </row>
    <row r="143" s="2" customFormat="1">
      <c r="A143" s="36"/>
      <c r="B143" s="37"/>
      <c r="C143" s="38"/>
      <c r="D143" s="222" t="s">
        <v>128</v>
      </c>
      <c r="E143" s="38"/>
      <c r="F143" s="223" t="s">
        <v>160</v>
      </c>
      <c r="G143" s="38"/>
      <c r="H143" s="38"/>
      <c r="I143" s="224"/>
      <c r="J143" s="38"/>
      <c r="K143" s="38"/>
      <c r="L143" s="42"/>
      <c r="M143" s="225"/>
      <c r="N143" s="226"/>
      <c r="O143" s="89"/>
      <c r="P143" s="89"/>
      <c r="Q143" s="89"/>
      <c r="R143" s="89"/>
      <c r="S143" s="89"/>
      <c r="T143" s="90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128</v>
      </c>
      <c r="AU143" s="15" t="s">
        <v>80</v>
      </c>
    </row>
    <row r="144" s="13" customFormat="1">
      <c r="A144" s="13"/>
      <c r="B144" s="227"/>
      <c r="C144" s="228"/>
      <c r="D144" s="222" t="s">
        <v>149</v>
      </c>
      <c r="E144" s="229" t="s">
        <v>1</v>
      </c>
      <c r="F144" s="230" t="s">
        <v>161</v>
      </c>
      <c r="G144" s="228"/>
      <c r="H144" s="231">
        <v>26.228999999999999</v>
      </c>
      <c r="I144" s="232"/>
      <c r="J144" s="228"/>
      <c r="K144" s="228"/>
      <c r="L144" s="233"/>
      <c r="M144" s="234"/>
      <c r="N144" s="235"/>
      <c r="O144" s="235"/>
      <c r="P144" s="235"/>
      <c r="Q144" s="235"/>
      <c r="R144" s="235"/>
      <c r="S144" s="235"/>
      <c r="T144" s="23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7" t="s">
        <v>149</v>
      </c>
      <c r="AU144" s="237" t="s">
        <v>80</v>
      </c>
      <c r="AV144" s="13" t="s">
        <v>80</v>
      </c>
      <c r="AW144" s="13" t="s">
        <v>30</v>
      </c>
      <c r="AX144" s="13" t="s">
        <v>78</v>
      </c>
      <c r="AY144" s="237" t="s">
        <v>116</v>
      </c>
    </row>
    <row r="145" s="2" customFormat="1" ht="24.15" customHeight="1">
      <c r="A145" s="36"/>
      <c r="B145" s="37"/>
      <c r="C145" s="209" t="s">
        <v>162</v>
      </c>
      <c r="D145" s="209" t="s">
        <v>118</v>
      </c>
      <c r="E145" s="210" t="s">
        <v>163</v>
      </c>
      <c r="F145" s="211" t="s">
        <v>164</v>
      </c>
      <c r="G145" s="212" t="s">
        <v>141</v>
      </c>
      <c r="H145" s="213">
        <v>26.228999999999999</v>
      </c>
      <c r="I145" s="214"/>
      <c r="J145" s="215">
        <f>ROUND(I145*H145,2)</f>
        <v>0</v>
      </c>
      <c r="K145" s="211" t="s">
        <v>122</v>
      </c>
      <c r="L145" s="42"/>
      <c r="M145" s="216" t="s">
        <v>1</v>
      </c>
      <c r="N145" s="217" t="s">
        <v>38</v>
      </c>
      <c r="O145" s="89"/>
      <c r="P145" s="218">
        <f>O145*H145</f>
        <v>0</v>
      </c>
      <c r="Q145" s="218">
        <v>0</v>
      </c>
      <c r="R145" s="218">
        <f>Q145*H145</f>
        <v>0</v>
      </c>
      <c r="S145" s="218">
        <v>0</v>
      </c>
      <c r="T145" s="219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0" t="s">
        <v>123</v>
      </c>
      <c r="AT145" s="220" t="s">
        <v>118</v>
      </c>
      <c r="AU145" s="220" t="s">
        <v>80</v>
      </c>
      <c r="AY145" s="15" t="s">
        <v>116</v>
      </c>
      <c r="BE145" s="221">
        <f>IF(N145="základní",J145,0)</f>
        <v>0</v>
      </c>
      <c r="BF145" s="221">
        <f>IF(N145="snížená",J145,0)</f>
        <v>0</v>
      </c>
      <c r="BG145" s="221">
        <f>IF(N145="zákl. přenesená",J145,0)</f>
        <v>0</v>
      </c>
      <c r="BH145" s="221">
        <f>IF(N145="sníž. přenesená",J145,0)</f>
        <v>0</v>
      </c>
      <c r="BI145" s="221">
        <f>IF(N145="nulová",J145,0)</f>
        <v>0</v>
      </c>
      <c r="BJ145" s="15" t="s">
        <v>78</v>
      </c>
      <c r="BK145" s="221">
        <f>ROUND(I145*H145,2)</f>
        <v>0</v>
      </c>
      <c r="BL145" s="15" t="s">
        <v>123</v>
      </c>
      <c r="BM145" s="220" t="s">
        <v>165</v>
      </c>
    </row>
    <row r="146" s="2" customFormat="1">
      <c r="A146" s="36"/>
      <c r="B146" s="37"/>
      <c r="C146" s="38"/>
      <c r="D146" s="222" t="s">
        <v>128</v>
      </c>
      <c r="E146" s="38"/>
      <c r="F146" s="223" t="s">
        <v>166</v>
      </c>
      <c r="G146" s="38"/>
      <c r="H146" s="38"/>
      <c r="I146" s="224"/>
      <c r="J146" s="38"/>
      <c r="K146" s="38"/>
      <c r="L146" s="42"/>
      <c r="M146" s="225"/>
      <c r="N146" s="226"/>
      <c r="O146" s="89"/>
      <c r="P146" s="89"/>
      <c r="Q146" s="89"/>
      <c r="R146" s="89"/>
      <c r="S146" s="89"/>
      <c r="T146" s="90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128</v>
      </c>
      <c r="AU146" s="15" t="s">
        <v>80</v>
      </c>
    </row>
    <row r="147" s="13" customFormat="1">
      <c r="A147" s="13"/>
      <c r="B147" s="227"/>
      <c r="C147" s="228"/>
      <c r="D147" s="222" t="s">
        <v>149</v>
      </c>
      <c r="E147" s="229" t="s">
        <v>1</v>
      </c>
      <c r="F147" s="230" t="s">
        <v>161</v>
      </c>
      <c r="G147" s="228"/>
      <c r="H147" s="231">
        <v>26.228999999999999</v>
      </c>
      <c r="I147" s="232"/>
      <c r="J147" s="228"/>
      <c r="K147" s="228"/>
      <c r="L147" s="233"/>
      <c r="M147" s="234"/>
      <c r="N147" s="235"/>
      <c r="O147" s="235"/>
      <c r="P147" s="235"/>
      <c r="Q147" s="235"/>
      <c r="R147" s="235"/>
      <c r="S147" s="235"/>
      <c r="T147" s="23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7" t="s">
        <v>149</v>
      </c>
      <c r="AU147" s="237" t="s">
        <v>80</v>
      </c>
      <c r="AV147" s="13" t="s">
        <v>80</v>
      </c>
      <c r="AW147" s="13" t="s">
        <v>30</v>
      </c>
      <c r="AX147" s="13" t="s">
        <v>78</v>
      </c>
      <c r="AY147" s="237" t="s">
        <v>116</v>
      </c>
    </row>
    <row r="148" s="2" customFormat="1" ht="16.5" customHeight="1">
      <c r="A148" s="36"/>
      <c r="B148" s="37"/>
      <c r="C148" s="209" t="s">
        <v>167</v>
      </c>
      <c r="D148" s="209" t="s">
        <v>118</v>
      </c>
      <c r="E148" s="210" t="s">
        <v>168</v>
      </c>
      <c r="F148" s="211" t="s">
        <v>169</v>
      </c>
      <c r="G148" s="212" t="s">
        <v>121</v>
      </c>
      <c r="H148" s="213">
        <v>523.89999999999998</v>
      </c>
      <c r="I148" s="214"/>
      <c r="J148" s="215">
        <f>ROUND(I148*H148,2)</f>
        <v>0</v>
      </c>
      <c r="K148" s="211" t="s">
        <v>122</v>
      </c>
      <c r="L148" s="42"/>
      <c r="M148" s="216" t="s">
        <v>1</v>
      </c>
      <c r="N148" s="217" t="s">
        <v>38</v>
      </c>
      <c r="O148" s="89"/>
      <c r="P148" s="218">
        <f>O148*H148</f>
        <v>0</v>
      </c>
      <c r="Q148" s="218">
        <v>0.0039699999999999996</v>
      </c>
      <c r="R148" s="218">
        <f>Q148*H148</f>
        <v>2.0798829999999997</v>
      </c>
      <c r="S148" s="218">
        <v>0</v>
      </c>
      <c r="T148" s="219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0" t="s">
        <v>123</v>
      </c>
      <c r="AT148" s="220" t="s">
        <v>118</v>
      </c>
      <c r="AU148" s="220" t="s">
        <v>80</v>
      </c>
      <c r="AY148" s="15" t="s">
        <v>116</v>
      </c>
      <c r="BE148" s="221">
        <f>IF(N148="základní",J148,0)</f>
        <v>0</v>
      </c>
      <c r="BF148" s="221">
        <f>IF(N148="snížená",J148,0)</f>
        <v>0</v>
      </c>
      <c r="BG148" s="221">
        <f>IF(N148="zákl. přenesená",J148,0)</f>
        <v>0</v>
      </c>
      <c r="BH148" s="221">
        <f>IF(N148="sníž. přenesená",J148,0)</f>
        <v>0</v>
      </c>
      <c r="BI148" s="221">
        <f>IF(N148="nulová",J148,0)</f>
        <v>0</v>
      </c>
      <c r="BJ148" s="15" t="s">
        <v>78</v>
      </c>
      <c r="BK148" s="221">
        <f>ROUND(I148*H148,2)</f>
        <v>0</v>
      </c>
      <c r="BL148" s="15" t="s">
        <v>123</v>
      </c>
      <c r="BM148" s="220" t="s">
        <v>170</v>
      </c>
    </row>
    <row r="149" s="13" customFormat="1">
      <c r="A149" s="13"/>
      <c r="B149" s="227"/>
      <c r="C149" s="228"/>
      <c r="D149" s="222" t="s">
        <v>149</v>
      </c>
      <c r="E149" s="229" t="s">
        <v>1</v>
      </c>
      <c r="F149" s="230" t="s">
        <v>171</v>
      </c>
      <c r="G149" s="228"/>
      <c r="H149" s="231">
        <v>523.89999999999998</v>
      </c>
      <c r="I149" s="232"/>
      <c r="J149" s="228"/>
      <c r="K149" s="228"/>
      <c r="L149" s="233"/>
      <c r="M149" s="234"/>
      <c r="N149" s="235"/>
      <c r="O149" s="235"/>
      <c r="P149" s="235"/>
      <c r="Q149" s="235"/>
      <c r="R149" s="235"/>
      <c r="S149" s="235"/>
      <c r="T149" s="23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7" t="s">
        <v>149</v>
      </c>
      <c r="AU149" s="237" t="s">
        <v>80</v>
      </c>
      <c r="AV149" s="13" t="s">
        <v>80</v>
      </c>
      <c r="AW149" s="13" t="s">
        <v>30</v>
      </c>
      <c r="AX149" s="13" t="s">
        <v>78</v>
      </c>
      <c r="AY149" s="237" t="s">
        <v>116</v>
      </c>
    </row>
    <row r="150" s="2" customFormat="1" ht="16.5" customHeight="1">
      <c r="A150" s="36"/>
      <c r="B150" s="37"/>
      <c r="C150" s="238" t="s">
        <v>172</v>
      </c>
      <c r="D150" s="238" t="s">
        <v>173</v>
      </c>
      <c r="E150" s="239" t="s">
        <v>174</v>
      </c>
      <c r="F150" s="240" t="s">
        <v>175</v>
      </c>
      <c r="G150" s="241" t="s">
        <v>176</v>
      </c>
      <c r="H150" s="242">
        <v>13.098000000000001</v>
      </c>
      <c r="I150" s="243"/>
      <c r="J150" s="244">
        <f>ROUND(I150*H150,2)</f>
        <v>0</v>
      </c>
      <c r="K150" s="240" t="s">
        <v>122</v>
      </c>
      <c r="L150" s="245"/>
      <c r="M150" s="246" t="s">
        <v>1</v>
      </c>
      <c r="N150" s="247" t="s">
        <v>38</v>
      </c>
      <c r="O150" s="89"/>
      <c r="P150" s="218">
        <f>O150*H150</f>
        <v>0</v>
      </c>
      <c r="Q150" s="218">
        <v>0.001</v>
      </c>
      <c r="R150" s="218">
        <f>Q150*H150</f>
        <v>0.013098</v>
      </c>
      <c r="S150" s="218">
        <v>0</v>
      </c>
      <c r="T150" s="219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20" t="s">
        <v>156</v>
      </c>
      <c r="AT150" s="220" t="s">
        <v>173</v>
      </c>
      <c r="AU150" s="220" t="s">
        <v>80</v>
      </c>
      <c r="AY150" s="15" t="s">
        <v>116</v>
      </c>
      <c r="BE150" s="221">
        <f>IF(N150="základní",J150,0)</f>
        <v>0</v>
      </c>
      <c r="BF150" s="221">
        <f>IF(N150="snížená",J150,0)</f>
        <v>0</v>
      </c>
      <c r="BG150" s="221">
        <f>IF(N150="zákl. přenesená",J150,0)</f>
        <v>0</v>
      </c>
      <c r="BH150" s="221">
        <f>IF(N150="sníž. přenesená",J150,0)</f>
        <v>0</v>
      </c>
      <c r="BI150" s="221">
        <f>IF(N150="nulová",J150,0)</f>
        <v>0</v>
      </c>
      <c r="BJ150" s="15" t="s">
        <v>78</v>
      </c>
      <c r="BK150" s="221">
        <f>ROUND(I150*H150,2)</f>
        <v>0</v>
      </c>
      <c r="BL150" s="15" t="s">
        <v>123</v>
      </c>
      <c r="BM150" s="220" t="s">
        <v>177</v>
      </c>
    </row>
    <row r="151" s="13" customFormat="1">
      <c r="A151" s="13"/>
      <c r="B151" s="227"/>
      <c r="C151" s="228"/>
      <c r="D151" s="222" t="s">
        <v>149</v>
      </c>
      <c r="E151" s="228"/>
      <c r="F151" s="230" t="s">
        <v>178</v>
      </c>
      <c r="G151" s="228"/>
      <c r="H151" s="231">
        <v>13.098000000000001</v>
      </c>
      <c r="I151" s="232"/>
      <c r="J151" s="228"/>
      <c r="K151" s="228"/>
      <c r="L151" s="233"/>
      <c r="M151" s="234"/>
      <c r="N151" s="235"/>
      <c r="O151" s="235"/>
      <c r="P151" s="235"/>
      <c r="Q151" s="235"/>
      <c r="R151" s="235"/>
      <c r="S151" s="235"/>
      <c r="T151" s="23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7" t="s">
        <v>149</v>
      </c>
      <c r="AU151" s="237" t="s">
        <v>80</v>
      </c>
      <c r="AV151" s="13" t="s">
        <v>80</v>
      </c>
      <c r="AW151" s="13" t="s">
        <v>4</v>
      </c>
      <c r="AX151" s="13" t="s">
        <v>78</v>
      </c>
      <c r="AY151" s="237" t="s">
        <v>116</v>
      </c>
    </row>
    <row r="152" s="2" customFormat="1" ht="21.75" customHeight="1">
      <c r="A152" s="36"/>
      <c r="B152" s="37"/>
      <c r="C152" s="209" t="s">
        <v>179</v>
      </c>
      <c r="D152" s="209" t="s">
        <v>118</v>
      </c>
      <c r="E152" s="210" t="s">
        <v>180</v>
      </c>
      <c r="F152" s="211" t="s">
        <v>181</v>
      </c>
      <c r="G152" s="212" t="s">
        <v>141</v>
      </c>
      <c r="H152" s="213">
        <v>10</v>
      </c>
      <c r="I152" s="214"/>
      <c r="J152" s="215">
        <f>ROUND(I152*H152,2)</f>
        <v>0</v>
      </c>
      <c r="K152" s="211" t="s">
        <v>1</v>
      </c>
      <c r="L152" s="42"/>
      <c r="M152" s="216" t="s">
        <v>1</v>
      </c>
      <c r="N152" s="217" t="s">
        <v>38</v>
      </c>
      <c r="O152" s="89"/>
      <c r="P152" s="218">
        <f>O152*H152</f>
        <v>0</v>
      </c>
      <c r="Q152" s="218">
        <v>0</v>
      </c>
      <c r="R152" s="218">
        <f>Q152*H152</f>
        <v>0</v>
      </c>
      <c r="S152" s="218">
        <v>0</v>
      </c>
      <c r="T152" s="219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0" t="s">
        <v>123</v>
      </c>
      <c r="AT152" s="220" t="s">
        <v>118</v>
      </c>
      <c r="AU152" s="220" t="s">
        <v>80</v>
      </c>
      <c r="AY152" s="15" t="s">
        <v>116</v>
      </c>
      <c r="BE152" s="221">
        <f>IF(N152="základní",J152,0)</f>
        <v>0</v>
      </c>
      <c r="BF152" s="221">
        <f>IF(N152="snížená",J152,0)</f>
        <v>0</v>
      </c>
      <c r="BG152" s="221">
        <f>IF(N152="zákl. přenesená",J152,0)</f>
        <v>0</v>
      </c>
      <c r="BH152" s="221">
        <f>IF(N152="sníž. přenesená",J152,0)</f>
        <v>0</v>
      </c>
      <c r="BI152" s="221">
        <f>IF(N152="nulová",J152,0)</f>
        <v>0</v>
      </c>
      <c r="BJ152" s="15" t="s">
        <v>78</v>
      </c>
      <c r="BK152" s="221">
        <f>ROUND(I152*H152,2)</f>
        <v>0</v>
      </c>
      <c r="BL152" s="15" t="s">
        <v>123</v>
      </c>
      <c r="BM152" s="220" t="s">
        <v>182</v>
      </c>
    </row>
    <row r="153" s="2" customFormat="1" ht="37.8" customHeight="1">
      <c r="A153" s="36"/>
      <c r="B153" s="37"/>
      <c r="C153" s="209" t="s">
        <v>183</v>
      </c>
      <c r="D153" s="209" t="s">
        <v>118</v>
      </c>
      <c r="E153" s="210" t="s">
        <v>184</v>
      </c>
      <c r="F153" s="211" t="s">
        <v>185</v>
      </c>
      <c r="G153" s="212" t="s">
        <v>141</v>
      </c>
      <c r="H153" s="213">
        <v>25.440000000000001</v>
      </c>
      <c r="I153" s="214"/>
      <c r="J153" s="215">
        <f>ROUND(I153*H153,2)</f>
        <v>0</v>
      </c>
      <c r="K153" s="211" t="s">
        <v>122</v>
      </c>
      <c r="L153" s="42"/>
      <c r="M153" s="216" t="s">
        <v>1</v>
      </c>
      <c r="N153" s="217" t="s">
        <v>38</v>
      </c>
      <c r="O153" s="89"/>
      <c r="P153" s="218">
        <f>O153*H153</f>
        <v>0</v>
      </c>
      <c r="Q153" s="218">
        <v>0</v>
      </c>
      <c r="R153" s="218">
        <f>Q153*H153</f>
        <v>0</v>
      </c>
      <c r="S153" s="218">
        <v>0</v>
      </c>
      <c r="T153" s="219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20" t="s">
        <v>123</v>
      </c>
      <c r="AT153" s="220" t="s">
        <v>118</v>
      </c>
      <c r="AU153" s="220" t="s">
        <v>80</v>
      </c>
      <c r="AY153" s="15" t="s">
        <v>116</v>
      </c>
      <c r="BE153" s="221">
        <f>IF(N153="základní",J153,0)</f>
        <v>0</v>
      </c>
      <c r="BF153" s="221">
        <f>IF(N153="snížená",J153,0)</f>
        <v>0</v>
      </c>
      <c r="BG153" s="221">
        <f>IF(N153="zákl. přenesená",J153,0)</f>
        <v>0</v>
      </c>
      <c r="BH153" s="221">
        <f>IF(N153="sníž. přenesená",J153,0)</f>
        <v>0</v>
      </c>
      <c r="BI153" s="221">
        <f>IF(N153="nulová",J153,0)</f>
        <v>0</v>
      </c>
      <c r="BJ153" s="15" t="s">
        <v>78</v>
      </c>
      <c r="BK153" s="221">
        <f>ROUND(I153*H153,2)</f>
        <v>0</v>
      </c>
      <c r="BL153" s="15" t="s">
        <v>123</v>
      </c>
      <c r="BM153" s="220" t="s">
        <v>186</v>
      </c>
    </row>
    <row r="154" s="2" customFormat="1">
      <c r="A154" s="36"/>
      <c r="B154" s="37"/>
      <c r="C154" s="38"/>
      <c r="D154" s="222" t="s">
        <v>128</v>
      </c>
      <c r="E154" s="38"/>
      <c r="F154" s="223" t="s">
        <v>187</v>
      </c>
      <c r="G154" s="38"/>
      <c r="H154" s="38"/>
      <c r="I154" s="224"/>
      <c r="J154" s="38"/>
      <c r="K154" s="38"/>
      <c r="L154" s="42"/>
      <c r="M154" s="225"/>
      <c r="N154" s="226"/>
      <c r="O154" s="89"/>
      <c r="P154" s="89"/>
      <c r="Q154" s="89"/>
      <c r="R154" s="89"/>
      <c r="S154" s="89"/>
      <c r="T154" s="90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128</v>
      </c>
      <c r="AU154" s="15" t="s">
        <v>80</v>
      </c>
    </row>
    <row r="155" s="13" customFormat="1">
      <c r="A155" s="13"/>
      <c r="B155" s="227"/>
      <c r="C155" s="228"/>
      <c r="D155" s="222" t="s">
        <v>149</v>
      </c>
      <c r="E155" s="229" t="s">
        <v>1</v>
      </c>
      <c r="F155" s="230" t="s">
        <v>188</v>
      </c>
      <c r="G155" s="228"/>
      <c r="H155" s="231">
        <v>25.440000000000001</v>
      </c>
      <c r="I155" s="232"/>
      <c r="J155" s="228"/>
      <c r="K155" s="228"/>
      <c r="L155" s="233"/>
      <c r="M155" s="234"/>
      <c r="N155" s="235"/>
      <c r="O155" s="235"/>
      <c r="P155" s="235"/>
      <c r="Q155" s="235"/>
      <c r="R155" s="235"/>
      <c r="S155" s="235"/>
      <c r="T155" s="23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7" t="s">
        <v>149</v>
      </c>
      <c r="AU155" s="237" t="s">
        <v>80</v>
      </c>
      <c r="AV155" s="13" t="s">
        <v>80</v>
      </c>
      <c r="AW155" s="13" t="s">
        <v>30</v>
      </c>
      <c r="AX155" s="13" t="s">
        <v>78</v>
      </c>
      <c r="AY155" s="237" t="s">
        <v>116</v>
      </c>
    </row>
    <row r="156" s="2" customFormat="1" ht="37.8" customHeight="1">
      <c r="A156" s="36"/>
      <c r="B156" s="37"/>
      <c r="C156" s="209" t="s">
        <v>189</v>
      </c>
      <c r="D156" s="209" t="s">
        <v>118</v>
      </c>
      <c r="E156" s="210" t="s">
        <v>190</v>
      </c>
      <c r="F156" s="211" t="s">
        <v>191</v>
      </c>
      <c r="G156" s="212" t="s">
        <v>141</v>
      </c>
      <c r="H156" s="213">
        <v>1175.6099999999999</v>
      </c>
      <c r="I156" s="214"/>
      <c r="J156" s="215">
        <f>ROUND(I156*H156,2)</f>
        <v>0</v>
      </c>
      <c r="K156" s="211" t="s">
        <v>122</v>
      </c>
      <c r="L156" s="42"/>
      <c r="M156" s="216" t="s">
        <v>1</v>
      </c>
      <c r="N156" s="217" t="s">
        <v>38</v>
      </c>
      <c r="O156" s="89"/>
      <c r="P156" s="218">
        <f>O156*H156</f>
        <v>0</v>
      </c>
      <c r="Q156" s="218">
        <v>0</v>
      </c>
      <c r="R156" s="218">
        <f>Q156*H156</f>
        <v>0</v>
      </c>
      <c r="S156" s="218">
        <v>0</v>
      </c>
      <c r="T156" s="219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20" t="s">
        <v>123</v>
      </c>
      <c r="AT156" s="220" t="s">
        <v>118</v>
      </c>
      <c r="AU156" s="220" t="s">
        <v>80</v>
      </c>
      <c r="AY156" s="15" t="s">
        <v>116</v>
      </c>
      <c r="BE156" s="221">
        <f>IF(N156="základní",J156,0)</f>
        <v>0</v>
      </c>
      <c r="BF156" s="221">
        <f>IF(N156="snížená",J156,0)</f>
        <v>0</v>
      </c>
      <c r="BG156" s="221">
        <f>IF(N156="zákl. přenesená",J156,0)</f>
        <v>0</v>
      </c>
      <c r="BH156" s="221">
        <f>IF(N156="sníž. přenesená",J156,0)</f>
        <v>0</v>
      </c>
      <c r="BI156" s="221">
        <f>IF(N156="nulová",J156,0)</f>
        <v>0</v>
      </c>
      <c r="BJ156" s="15" t="s">
        <v>78</v>
      </c>
      <c r="BK156" s="221">
        <f>ROUND(I156*H156,2)</f>
        <v>0</v>
      </c>
      <c r="BL156" s="15" t="s">
        <v>123</v>
      </c>
      <c r="BM156" s="220" t="s">
        <v>192</v>
      </c>
    </row>
    <row r="157" s="2" customFormat="1">
      <c r="A157" s="36"/>
      <c r="B157" s="37"/>
      <c r="C157" s="38"/>
      <c r="D157" s="222" t="s">
        <v>128</v>
      </c>
      <c r="E157" s="38"/>
      <c r="F157" s="223" t="s">
        <v>193</v>
      </c>
      <c r="G157" s="38"/>
      <c r="H157" s="38"/>
      <c r="I157" s="224"/>
      <c r="J157" s="38"/>
      <c r="K157" s="38"/>
      <c r="L157" s="42"/>
      <c r="M157" s="225"/>
      <c r="N157" s="226"/>
      <c r="O157" s="89"/>
      <c r="P157" s="89"/>
      <c r="Q157" s="89"/>
      <c r="R157" s="89"/>
      <c r="S157" s="89"/>
      <c r="T157" s="90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128</v>
      </c>
      <c r="AU157" s="15" t="s">
        <v>80</v>
      </c>
    </row>
    <row r="158" s="13" customFormat="1">
      <c r="A158" s="13"/>
      <c r="B158" s="227"/>
      <c r="C158" s="228"/>
      <c r="D158" s="222" t="s">
        <v>149</v>
      </c>
      <c r="E158" s="229" t="s">
        <v>1</v>
      </c>
      <c r="F158" s="230" t="s">
        <v>194</v>
      </c>
      <c r="G158" s="228"/>
      <c r="H158" s="231">
        <v>1175.6099999999999</v>
      </c>
      <c r="I158" s="232"/>
      <c r="J158" s="228"/>
      <c r="K158" s="228"/>
      <c r="L158" s="233"/>
      <c r="M158" s="234"/>
      <c r="N158" s="235"/>
      <c r="O158" s="235"/>
      <c r="P158" s="235"/>
      <c r="Q158" s="235"/>
      <c r="R158" s="235"/>
      <c r="S158" s="235"/>
      <c r="T158" s="23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7" t="s">
        <v>149</v>
      </c>
      <c r="AU158" s="237" t="s">
        <v>80</v>
      </c>
      <c r="AV158" s="13" t="s">
        <v>80</v>
      </c>
      <c r="AW158" s="13" t="s">
        <v>30</v>
      </c>
      <c r="AX158" s="13" t="s">
        <v>78</v>
      </c>
      <c r="AY158" s="237" t="s">
        <v>116</v>
      </c>
    </row>
    <row r="159" s="2" customFormat="1" ht="37.8" customHeight="1">
      <c r="A159" s="36"/>
      <c r="B159" s="37"/>
      <c r="C159" s="209" t="s">
        <v>8</v>
      </c>
      <c r="D159" s="209" t="s">
        <v>118</v>
      </c>
      <c r="E159" s="210" t="s">
        <v>195</v>
      </c>
      <c r="F159" s="211" t="s">
        <v>196</v>
      </c>
      <c r="G159" s="212" t="s">
        <v>141</v>
      </c>
      <c r="H159" s="213">
        <v>1318.3589999999999</v>
      </c>
      <c r="I159" s="214"/>
      <c r="J159" s="215">
        <f>ROUND(I159*H159,2)</f>
        <v>0</v>
      </c>
      <c r="K159" s="211" t="s">
        <v>122</v>
      </c>
      <c r="L159" s="42"/>
      <c r="M159" s="216" t="s">
        <v>1</v>
      </c>
      <c r="N159" s="217" t="s">
        <v>38</v>
      </c>
      <c r="O159" s="89"/>
      <c r="P159" s="218">
        <f>O159*H159</f>
        <v>0</v>
      </c>
      <c r="Q159" s="218">
        <v>0</v>
      </c>
      <c r="R159" s="218">
        <f>Q159*H159</f>
        <v>0</v>
      </c>
      <c r="S159" s="218">
        <v>0</v>
      </c>
      <c r="T159" s="219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20" t="s">
        <v>123</v>
      </c>
      <c r="AT159" s="220" t="s">
        <v>118</v>
      </c>
      <c r="AU159" s="220" t="s">
        <v>80</v>
      </c>
      <c r="AY159" s="15" t="s">
        <v>116</v>
      </c>
      <c r="BE159" s="221">
        <f>IF(N159="základní",J159,0)</f>
        <v>0</v>
      </c>
      <c r="BF159" s="221">
        <f>IF(N159="snížená",J159,0)</f>
        <v>0</v>
      </c>
      <c r="BG159" s="221">
        <f>IF(N159="zákl. přenesená",J159,0)</f>
        <v>0</v>
      </c>
      <c r="BH159" s="221">
        <f>IF(N159="sníž. přenesená",J159,0)</f>
        <v>0</v>
      </c>
      <c r="BI159" s="221">
        <f>IF(N159="nulová",J159,0)</f>
        <v>0</v>
      </c>
      <c r="BJ159" s="15" t="s">
        <v>78</v>
      </c>
      <c r="BK159" s="221">
        <f>ROUND(I159*H159,2)</f>
        <v>0</v>
      </c>
      <c r="BL159" s="15" t="s">
        <v>123</v>
      </c>
      <c r="BM159" s="220" t="s">
        <v>197</v>
      </c>
    </row>
    <row r="160" s="13" customFormat="1">
      <c r="A160" s="13"/>
      <c r="B160" s="227"/>
      <c r="C160" s="228"/>
      <c r="D160" s="222" t="s">
        <v>149</v>
      </c>
      <c r="E160" s="229" t="s">
        <v>1</v>
      </c>
      <c r="F160" s="230" t="s">
        <v>198</v>
      </c>
      <c r="G160" s="228"/>
      <c r="H160" s="231">
        <v>1318.3589999999999</v>
      </c>
      <c r="I160" s="232"/>
      <c r="J160" s="228"/>
      <c r="K160" s="228"/>
      <c r="L160" s="233"/>
      <c r="M160" s="234"/>
      <c r="N160" s="235"/>
      <c r="O160" s="235"/>
      <c r="P160" s="235"/>
      <c r="Q160" s="235"/>
      <c r="R160" s="235"/>
      <c r="S160" s="235"/>
      <c r="T160" s="23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7" t="s">
        <v>149</v>
      </c>
      <c r="AU160" s="237" t="s">
        <v>80</v>
      </c>
      <c r="AV160" s="13" t="s">
        <v>80</v>
      </c>
      <c r="AW160" s="13" t="s">
        <v>30</v>
      </c>
      <c r="AX160" s="13" t="s">
        <v>78</v>
      </c>
      <c r="AY160" s="237" t="s">
        <v>116</v>
      </c>
    </row>
    <row r="161" s="2" customFormat="1" ht="24.15" customHeight="1">
      <c r="A161" s="36"/>
      <c r="B161" s="37"/>
      <c r="C161" s="209" t="s">
        <v>199</v>
      </c>
      <c r="D161" s="209" t="s">
        <v>118</v>
      </c>
      <c r="E161" s="210" t="s">
        <v>200</v>
      </c>
      <c r="F161" s="211" t="s">
        <v>201</v>
      </c>
      <c r="G161" s="212" t="s">
        <v>141</v>
      </c>
      <c r="H161" s="213">
        <v>161.63</v>
      </c>
      <c r="I161" s="214"/>
      <c r="J161" s="215">
        <f>ROUND(I161*H161,2)</f>
        <v>0</v>
      </c>
      <c r="K161" s="211" t="s">
        <v>122</v>
      </c>
      <c r="L161" s="42"/>
      <c r="M161" s="216" t="s">
        <v>1</v>
      </c>
      <c r="N161" s="217" t="s">
        <v>38</v>
      </c>
      <c r="O161" s="89"/>
      <c r="P161" s="218">
        <f>O161*H161</f>
        <v>0</v>
      </c>
      <c r="Q161" s="218">
        <v>0</v>
      </c>
      <c r="R161" s="218">
        <f>Q161*H161</f>
        <v>0</v>
      </c>
      <c r="S161" s="218">
        <v>0</v>
      </c>
      <c r="T161" s="219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20" t="s">
        <v>123</v>
      </c>
      <c r="AT161" s="220" t="s">
        <v>118</v>
      </c>
      <c r="AU161" s="220" t="s">
        <v>80</v>
      </c>
      <c r="AY161" s="15" t="s">
        <v>116</v>
      </c>
      <c r="BE161" s="221">
        <f>IF(N161="základní",J161,0)</f>
        <v>0</v>
      </c>
      <c r="BF161" s="221">
        <f>IF(N161="snížená",J161,0)</f>
        <v>0</v>
      </c>
      <c r="BG161" s="221">
        <f>IF(N161="zákl. přenesená",J161,0)</f>
        <v>0</v>
      </c>
      <c r="BH161" s="221">
        <f>IF(N161="sníž. přenesená",J161,0)</f>
        <v>0</v>
      </c>
      <c r="BI161" s="221">
        <f>IF(N161="nulová",J161,0)</f>
        <v>0</v>
      </c>
      <c r="BJ161" s="15" t="s">
        <v>78</v>
      </c>
      <c r="BK161" s="221">
        <f>ROUND(I161*H161,2)</f>
        <v>0</v>
      </c>
      <c r="BL161" s="15" t="s">
        <v>123</v>
      </c>
      <c r="BM161" s="220" t="s">
        <v>202</v>
      </c>
    </row>
    <row r="162" s="2" customFormat="1">
      <c r="A162" s="36"/>
      <c r="B162" s="37"/>
      <c r="C162" s="38"/>
      <c r="D162" s="222" t="s">
        <v>128</v>
      </c>
      <c r="E162" s="38"/>
      <c r="F162" s="223" t="s">
        <v>203</v>
      </c>
      <c r="G162" s="38"/>
      <c r="H162" s="38"/>
      <c r="I162" s="224"/>
      <c r="J162" s="38"/>
      <c r="K162" s="38"/>
      <c r="L162" s="42"/>
      <c r="M162" s="225"/>
      <c r="N162" s="226"/>
      <c r="O162" s="89"/>
      <c r="P162" s="89"/>
      <c r="Q162" s="89"/>
      <c r="R162" s="89"/>
      <c r="S162" s="89"/>
      <c r="T162" s="90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128</v>
      </c>
      <c r="AU162" s="15" t="s">
        <v>80</v>
      </c>
    </row>
    <row r="163" s="2" customFormat="1" ht="33" customHeight="1">
      <c r="A163" s="36"/>
      <c r="B163" s="37"/>
      <c r="C163" s="209" t="s">
        <v>204</v>
      </c>
      <c r="D163" s="209" t="s">
        <v>118</v>
      </c>
      <c r="E163" s="210" t="s">
        <v>205</v>
      </c>
      <c r="F163" s="211" t="s">
        <v>206</v>
      </c>
      <c r="G163" s="212" t="s">
        <v>141</v>
      </c>
      <c r="H163" s="213">
        <v>161.63</v>
      </c>
      <c r="I163" s="214"/>
      <c r="J163" s="215">
        <f>ROUND(I163*H163,2)</f>
        <v>0</v>
      </c>
      <c r="K163" s="211" t="s">
        <v>122</v>
      </c>
      <c r="L163" s="42"/>
      <c r="M163" s="216" t="s">
        <v>1</v>
      </c>
      <c r="N163" s="217" t="s">
        <v>38</v>
      </c>
      <c r="O163" s="89"/>
      <c r="P163" s="218">
        <f>O163*H163</f>
        <v>0</v>
      </c>
      <c r="Q163" s="218">
        <v>0</v>
      </c>
      <c r="R163" s="218">
        <f>Q163*H163</f>
        <v>0</v>
      </c>
      <c r="S163" s="218">
        <v>0</v>
      </c>
      <c r="T163" s="219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20" t="s">
        <v>123</v>
      </c>
      <c r="AT163" s="220" t="s">
        <v>118</v>
      </c>
      <c r="AU163" s="220" t="s">
        <v>80</v>
      </c>
      <c r="AY163" s="15" t="s">
        <v>116</v>
      </c>
      <c r="BE163" s="221">
        <f>IF(N163="základní",J163,0)</f>
        <v>0</v>
      </c>
      <c r="BF163" s="221">
        <f>IF(N163="snížená",J163,0)</f>
        <v>0</v>
      </c>
      <c r="BG163" s="221">
        <f>IF(N163="zákl. přenesená",J163,0)</f>
        <v>0</v>
      </c>
      <c r="BH163" s="221">
        <f>IF(N163="sníž. přenesená",J163,0)</f>
        <v>0</v>
      </c>
      <c r="BI163" s="221">
        <f>IF(N163="nulová",J163,0)</f>
        <v>0</v>
      </c>
      <c r="BJ163" s="15" t="s">
        <v>78</v>
      </c>
      <c r="BK163" s="221">
        <f>ROUND(I163*H163,2)</f>
        <v>0</v>
      </c>
      <c r="BL163" s="15" t="s">
        <v>123</v>
      </c>
      <c r="BM163" s="220" t="s">
        <v>207</v>
      </c>
    </row>
    <row r="164" s="2" customFormat="1">
      <c r="A164" s="36"/>
      <c r="B164" s="37"/>
      <c r="C164" s="38"/>
      <c r="D164" s="222" t="s">
        <v>128</v>
      </c>
      <c r="E164" s="38"/>
      <c r="F164" s="223" t="s">
        <v>208</v>
      </c>
      <c r="G164" s="38"/>
      <c r="H164" s="38"/>
      <c r="I164" s="224"/>
      <c r="J164" s="38"/>
      <c r="K164" s="38"/>
      <c r="L164" s="42"/>
      <c r="M164" s="225"/>
      <c r="N164" s="226"/>
      <c r="O164" s="89"/>
      <c r="P164" s="89"/>
      <c r="Q164" s="89"/>
      <c r="R164" s="89"/>
      <c r="S164" s="89"/>
      <c r="T164" s="90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128</v>
      </c>
      <c r="AU164" s="15" t="s">
        <v>80</v>
      </c>
    </row>
    <row r="165" s="2" customFormat="1" ht="16.5" customHeight="1">
      <c r="A165" s="36"/>
      <c r="B165" s="37"/>
      <c r="C165" s="209" t="s">
        <v>209</v>
      </c>
      <c r="D165" s="209" t="s">
        <v>118</v>
      </c>
      <c r="E165" s="210" t="s">
        <v>210</v>
      </c>
      <c r="F165" s="211" t="s">
        <v>211</v>
      </c>
      <c r="G165" s="212" t="s">
        <v>141</v>
      </c>
      <c r="H165" s="213">
        <v>909.20000000000005</v>
      </c>
      <c r="I165" s="214"/>
      <c r="J165" s="215">
        <f>ROUND(I165*H165,2)</f>
        <v>0</v>
      </c>
      <c r="K165" s="211" t="s">
        <v>122</v>
      </c>
      <c r="L165" s="42"/>
      <c r="M165" s="216" t="s">
        <v>1</v>
      </c>
      <c r="N165" s="217" t="s">
        <v>38</v>
      </c>
      <c r="O165" s="89"/>
      <c r="P165" s="218">
        <f>O165*H165</f>
        <v>0</v>
      </c>
      <c r="Q165" s="218">
        <v>0</v>
      </c>
      <c r="R165" s="218">
        <f>Q165*H165</f>
        <v>0</v>
      </c>
      <c r="S165" s="218">
        <v>0</v>
      </c>
      <c r="T165" s="219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20" t="s">
        <v>123</v>
      </c>
      <c r="AT165" s="220" t="s">
        <v>118</v>
      </c>
      <c r="AU165" s="220" t="s">
        <v>80</v>
      </c>
      <c r="AY165" s="15" t="s">
        <v>116</v>
      </c>
      <c r="BE165" s="221">
        <f>IF(N165="základní",J165,0)</f>
        <v>0</v>
      </c>
      <c r="BF165" s="221">
        <f>IF(N165="snížená",J165,0)</f>
        <v>0</v>
      </c>
      <c r="BG165" s="221">
        <f>IF(N165="zákl. přenesená",J165,0)</f>
        <v>0</v>
      </c>
      <c r="BH165" s="221">
        <f>IF(N165="sníž. přenesená",J165,0)</f>
        <v>0</v>
      </c>
      <c r="BI165" s="221">
        <f>IF(N165="nulová",J165,0)</f>
        <v>0</v>
      </c>
      <c r="BJ165" s="15" t="s">
        <v>78</v>
      </c>
      <c r="BK165" s="221">
        <f>ROUND(I165*H165,2)</f>
        <v>0</v>
      </c>
      <c r="BL165" s="15" t="s">
        <v>123</v>
      </c>
      <c r="BM165" s="220" t="s">
        <v>212</v>
      </c>
    </row>
    <row r="166" s="13" customFormat="1">
      <c r="A166" s="13"/>
      <c r="B166" s="227"/>
      <c r="C166" s="228"/>
      <c r="D166" s="222" t="s">
        <v>149</v>
      </c>
      <c r="E166" s="229" t="s">
        <v>1</v>
      </c>
      <c r="F166" s="230" t="s">
        <v>213</v>
      </c>
      <c r="G166" s="228"/>
      <c r="H166" s="231">
        <v>909.20000000000005</v>
      </c>
      <c r="I166" s="232"/>
      <c r="J166" s="228"/>
      <c r="K166" s="228"/>
      <c r="L166" s="233"/>
      <c r="M166" s="234"/>
      <c r="N166" s="235"/>
      <c r="O166" s="235"/>
      <c r="P166" s="235"/>
      <c r="Q166" s="235"/>
      <c r="R166" s="235"/>
      <c r="S166" s="235"/>
      <c r="T166" s="23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7" t="s">
        <v>149</v>
      </c>
      <c r="AU166" s="237" t="s">
        <v>80</v>
      </c>
      <c r="AV166" s="13" t="s">
        <v>80</v>
      </c>
      <c r="AW166" s="13" t="s">
        <v>30</v>
      </c>
      <c r="AX166" s="13" t="s">
        <v>78</v>
      </c>
      <c r="AY166" s="237" t="s">
        <v>116</v>
      </c>
    </row>
    <row r="167" s="2" customFormat="1" ht="16.5" customHeight="1">
      <c r="A167" s="36"/>
      <c r="B167" s="37"/>
      <c r="C167" s="209" t="s">
        <v>214</v>
      </c>
      <c r="D167" s="209" t="s">
        <v>118</v>
      </c>
      <c r="E167" s="210" t="s">
        <v>210</v>
      </c>
      <c r="F167" s="211" t="s">
        <v>211</v>
      </c>
      <c r="G167" s="212" t="s">
        <v>141</v>
      </c>
      <c r="H167" s="213">
        <v>1318.3589999999999</v>
      </c>
      <c r="I167" s="214"/>
      <c r="J167" s="215">
        <f>ROUND(I167*H167,2)</f>
        <v>0</v>
      </c>
      <c r="K167" s="211" t="s">
        <v>122</v>
      </c>
      <c r="L167" s="42"/>
      <c r="M167" s="216" t="s">
        <v>1</v>
      </c>
      <c r="N167" s="217" t="s">
        <v>38</v>
      </c>
      <c r="O167" s="89"/>
      <c r="P167" s="218">
        <f>O167*H167</f>
        <v>0</v>
      </c>
      <c r="Q167" s="218">
        <v>0</v>
      </c>
      <c r="R167" s="218">
        <f>Q167*H167</f>
        <v>0</v>
      </c>
      <c r="S167" s="218">
        <v>0</v>
      </c>
      <c r="T167" s="219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20" t="s">
        <v>123</v>
      </c>
      <c r="AT167" s="220" t="s">
        <v>118</v>
      </c>
      <c r="AU167" s="220" t="s">
        <v>80</v>
      </c>
      <c r="AY167" s="15" t="s">
        <v>116</v>
      </c>
      <c r="BE167" s="221">
        <f>IF(N167="základní",J167,0)</f>
        <v>0</v>
      </c>
      <c r="BF167" s="221">
        <f>IF(N167="snížená",J167,0)</f>
        <v>0</v>
      </c>
      <c r="BG167" s="221">
        <f>IF(N167="zákl. přenesená",J167,0)</f>
        <v>0</v>
      </c>
      <c r="BH167" s="221">
        <f>IF(N167="sníž. přenesená",J167,0)</f>
        <v>0</v>
      </c>
      <c r="BI167" s="221">
        <f>IF(N167="nulová",J167,0)</f>
        <v>0</v>
      </c>
      <c r="BJ167" s="15" t="s">
        <v>78</v>
      </c>
      <c r="BK167" s="221">
        <f>ROUND(I167*H167,2)</f>
        <v>0</v>
      </c>
      <c r="BL167" s="15" t="s">
        <v>123</v>
      </c>
      <c r="BM167" s="220" t="s">
        <v>215</v>
      </c>
    </row>
    <row r="168" s="13" customFormat="1">
      <c r="A168" s="13"/>
      <c r="B168" s="227"/>
      <c r="C168" s="228"/>
      <c r="D168" s="222" t="s">
        <v>149</v>
      </c>
      <c r="E168" s="229" t="s">
        <v>1</v>
      </c>
      <c r="F168" s="230" t="s">
        <v>216</v>
      </c>
      <c r="G168" s="228"/>
      <c r="H168" s="231">
        <v>1318.3589999999999</v>
      </c>
      <c r="I168" s="232"/>
      <c r="J168" s="228"/>
      <c r="K168" s="228"/>
      <c r="L168" s="233"/>
      <c r="M168" s="234"/>
      <c r="N168" s="235"/>
      <c r="O168" s="235"/>
      <c r="P168" s="235"/>
      <c r="Q168" s="235"/>
      <c r="R168" s="235"/>
      <c r="S168" s="235"/>
      <c r="T168" s="23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7" t="s">
        <v>149</v>
      </c>
      <c r="AU168" s="237" t="s">
        <v>80</v>
      </c>
      <c r="AV168" s="13" t="s">
        <v>80</v>
      </c>
      <c r="AW168" s="13" t="s">
        <v>30</v>
      </c>
      <c r="AX168" s="13" t="s">
        <v>78</v>
      </c>
      <c r="AY168" s="237" t="s">
        <v>116</v>
      </c>
    </row>
    <row r="169" s="2" customFormat="1" ht="24.15" customHeight="1">
      <c r="A169" s="36"/>
      <c r="B169" s="37"/>
      <c r="C169" s="209" t="s">
        <v>217</v>
      </c>
      <c r="D169" s="209" t="s">
        <v>118</v>
      </c>
      <c r="E169" s="210" t="s">
        <v>218</v>
      </c>
      <c r="F169" s="211" t="s">
        <v>219</v>
      </c>
      <c r="G169" s="212" t="s">
        <v>141</v>
      </c>
      <c r="H169" s="213">
        <v>14.560000000000001</v>
      </c>
      <c r="I169" s="214"/>
      <c r="J169" s="215">
        <f>ROUND(I169*H169,2)</f>
        <v>0</v>
      </c>
      <c r="K169" s="211" t="s">
        <v>122</v>
      </c>
      <c r="L169" s="42"/>
      <c r="M169" s="216" t="s">
        <v>1</v>
      </c>
      <c r="N169" s="217" t="s">
        <v>38</v>
      </c>
      <c r="O169" s="89"/>
      <c r="P169" s="218">
        <f>O169*H169</f>
        <v>0</v>
      </c>
      <c r="Q169" s="218">
        <v>0</v>
      </c>
      <c r="R169" s="218">
        <f>Q169*H169</f>
        <v>0</v>
      </c>
      <c r="S169" s="218">
        <v>0</v>
      </c>
      <c r="T169" s="219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20" t="s">
        <v>123</v>
      </c>
      <c r="AT169" s="220" t="s">
        <v>118</v>
      </c>
      <c r="AU169" s="220" t="s">
        <v>80</v>
      </c>
      <c r="AY169" s="15" t="s">
        <v>116</v>
      </c>
      <c r="BE169" s="221">
        <f>IF(N169="základní",J169,0)</f>
        <v>0</v>
      </c>
      <c r="BF169" s="221">
        <f>IF(N169="snížená",J169,0)</f>
        <v>0</v>
      </c>
      <c r="BG169" s="221">
        <f>IF(N169="zákl. přenesená",J169,0)</f>
        <v>0</v>
      </c>
      <c r="BH169" s="221">
        <f>IF(N169="sníž. přenesená",J169,0)</f>
        <v>0</v>
      </c>
      <c r="BI169" s="221">
        <f>IF(N169="nulová",J169,0)</f>
        <v>0</v>
      </c>
      <c r="BJ169" s="15" t="s">
        <v>78</v>
      </c>
      <c r="BK169" s="221">
        <f>ROUND(I169*H169,2)</f>
        <v>0</v>
      </c>
      <c r="BL169" s="15" t="s">
        <v>123</v>
      </c>
      <c r="BM169" s="220" t="s">
        <v>220</v>
      </c>
    </row>
    <row r="170" s="13" customFormat="1">
      <c r="A170" s="13"/>
      <c r="B170" s="227"/>
      <c r="C170" s="228"/>
      <c r="D170" s="222" t="s">
        <v>149</v>
      </c>
      <c r="E170" s="229" t="s">
        <v>1</v>
      </c>
      <c r="F170" s="230" t="s">
        <v>221</v>
      </c>
      <c r="G170" s="228"/>
      <c r="H170" s="231">
        <v>14.560000000000001</v>
      </c>
      <c r="I170" s="232"/>
      <c r="J170" s="228"/>
      <c r="K170" s="228"/>
      <c r="L170" s="233"/>
      <c r="M170" s="234"/>
      <c r="N170" s="235"/>
      <c r="O170" s="235"/>
      <c r="P170" s="235"/>
      <c r="Q170" s="235"/>
      <c r="R170" s="235"/>
      <c r="S170" s="235"/>
      <c r="T170" s="23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7" t="s">
        <v>149</v>
      </c>
      <c r="AU170" s="237" t="s">
        <v>80</v>
      </c>
      <c r="AV170" s="13" t="s">
        <v>80</v>
      </c>
      <c r="AW170" s="13" t="s">
        <v>30</v>
      </c>
      <c r="AX170" s="13" t="s">
        <v>78</v>
      </c>
      <c r="AY170" s="237" t="s">
        <v>116</v>
      </c>
    </row>
    <row r="171" s="2" customFormat="1" ht="16.5" customHeight="1">
      <c r="A171" s="36"/>
      <c r="B171" s="37"/>
      <c r="C171" s="238" t="s">
        <v>7</v>
      </c>
      <c r="D171" s="238" t="s">
        <v>173</v>
      </c>
      <c r="E171" s="239" t="s">
        <v>222</v>
      </c>
      <c r="F171" s="240" t="s">
        <v>223</v>
      </c>
      <c r="G171" s="241" t="s">
        <v>224</v>
      </c>
      <c r="H171" s="242">
        <v>29.120000000000001</v>
      </c>
      <c r="I171" s="243"/>
      <c r="J171" s="244">
        <f>ROUND(I171*H171,2)</f>
        <v>0</v>
      </c>
      <c r="K171" s="240" t="s">
        <v>122</v>
      </c>
      <c r="L171" s="245"/>
      <c r="M171" s="246" t="s">
        <v>1</v>
      </c>
      <c r="N171" s="247" t="s">
        <v>38</v>
      </c>
      <c r="O171" s="89"/>
      <c r="P171" s="218">
        <f>O171*H171</f>
        <v>0</v>
      </c>
      <c r="Q171" s="218">
        <v>1</v>
      </c>
      <c r="R171" s="218">
        <f>Q171*H171</f>
        <v>29.120000000000001</v>
      </c>
      <c r="S171" s="218">
        <v>0</v>
      </c>
      <c r="T171" s="219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20" t="s">
        <v>156</v>
      </c>
      <c r="AT171" s="220" t="s">
        <v>173</v>
      </c>
      <c r="AU171" s="220" t="s">
        <v>80</v>
      </c>
      <c r="AY171" s="15" t="s">
        <v>116</v>
      </c>
      <c r="BE171" s="221">
        <f>IF(N171="základní",J171,0)</f>
        <v>0</v>
      </c>
      <c r="BF171" s="221">
        <f>IF(N171="snížená",J171,0)</f>
        <v>0</v>
      </c>
      <c r="BG171" s="221">
        <f>IF(N171="zákl. přenesená",J171,0)</f>
        <v>0</v>
      </c>
      <c r="BH171" s="221">
        <f>IF(N171="sníž. přenesená",J171,0)</f>
        <v>0</v>
      </c>
      <c r="BI171" s="221">
        <f>IF(N171="nulová",J171,0)</f>
        <v>0</v>
      </c>
      <c r="BJ171" s="15" t="s">
        <v>78</v>
      </c>
      <c r="BK171" s="221">
        <f>ROUND(I171*H171,2)</f>
        <v>0</v>
      </c>
      <c r="BL171" s="15" t="s">
        <v>123</v>
      </c>
      <c r="BM171" s="220" t="s">
        <v>225</v>
      </c>
    </row>
    <row r="172" s="13" customFormat="1">
      <c r="A172" s="13"/>
      <c r="B172" s="227"/>
      <c r="C172" s="228"/>
      <c r="D172" s="222" t="s">
        <v>149</v>
      </c>
      <c r="E172" s="228"/>
      <c r="F172" s="230" t="s">
        <v>226</v>
      </c>
      <c r="G172" s="228"/>
      <c r="H172" s="231">
        <v>29.120000000000001</v>
      </c>
      <c r="I172" s="232"/>
      <c r="J172" s="228"/>
      <c r="K172" s="228"/>
      <c r="L172" s="233"/>
      <c r="M172" s="234"/>
      <c r="N172" s="235"/>
      <c r="O172" s="235"/>
      <c r="P172" s="235"/>
      <c r="Q172" s="235"/>
      <c r="R172" s="235"/>
      <c r="S172" s="235"/>
      <c r="T172" s="23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7" t="s">
        <v>149</v>
      </c>
      <c r="AU172" s="237" t="s">
        <v>80</v>
      </c>
      <c r="AV172" s="13" t="s">
        <v>80</v>
      </c>
      <c r="AW172" s="13" t="s">
        <v>4</v>
      </c>
      <c r="AX172" s="13" t="s">
        <v>78</v>
      </c>
      <c r="AY172" s="237" t="s">
        <v>116</v>
      </c>
    </row>
    <row r="173" s="2" customFormat="1" ht="24.15" customHeight="1">
      <c r="A173" s="36"/>
      <c r="B173" s="37"/>
      <c r="C173" s="209" t="s">
        <v>227</v>
      </c>
      <c r="D173" s="209" t="s">
        <v>118</v>
      </c>
      <c r="E173" s="210" t="s">
        <v>228</v>
      </c>
      <c r="F173" s="211" t="s">
        <v>229</v>
      </c>
      <c r="G173" s="212" t="s">
        <v>141</v>
      </c>
      <c r="H173" s="213">
        <v>6.5999999999999996</v>
      </c>
      <c r="I173" s="214"/>
      <c r="J173" s="215">
        <f>ROUND(I173*H173,2)</f>
        <v>0</v>
      </c>
      <c r="K173" s="211" t="s">
        <v>122</v>
      </c>
      <c r="L173" s="42"/>
      <c r="M173" s="216" t="s">
        <v>1</v>
      </c>
      <c r="N173" s="217" t="s">
        <v>38</v>
      </c>
      <c r="O173" s="89"/>
      <c r="P173" s="218">
        <f>O173*H173</f>
        <v>0</v>
      </c>
      <c r="Q173" s="218">
        <v>0</v>
      </c>
      <c r="R173" s="218">
        <f>Q173*H173</f>
        <v>0</v>
      </c>
      <c r="S173" s="218">
        <v>0</v>
      </c>
      <c r="T173" s="219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20" t="s">
        <v>123</v>
      </c>
      <c r="AT173" s="220" t="s">
        <v>118</v>
      </c>
      <c r="AU173" s="220" t="s">
        <v>80</v>
      </c>
      <c r="AY173" s="15" t="s">
        <v>116</v>
      </c>
      <c r="BE173" s="221">
        <f>IF(N173="základní",J173,0)</f>
        <v>0</v>
      </c>
      <c r="BF173" s="221">
        <f>IF(N173="snížená",J173,0)</f>
        <v>0</v>
      </c>
      <c r="BG173" s="221">
        <f>IF(N173="zákl. přenesená",J173,0)</f>
        <v>0</v>
      </c>
      <c r="BH173" s="221">
        <f>IF(N173="sníž. přenesená",J173,0)</f>
        <v>0</v>
      </c>
      <c r="BI173" s="221">
        <f>IF(N173="nulová",J173,0)</f>
        <v>0</v>
      </c>
      <c r="BJ173" s="15" t="s">
        <v>78</v>
      </c>
      <c r="BK173" s="221">
        <f>ROUND(I173*H173,2)</f>
        <v>0</v>
      </c>
      <c r="BL173" s="15" t="s">
        <v>123</v>
      </c>
      <c r="BM173" s="220" t="s">
        <v>230</v>
      </c>
    </row>
    <row r="174" s="13" customFormat="1">
      <c r="A174" s="13"/>
      <c r="B174" s="227"/>
      <c r="C174" s="228"/>
      <c r="D174" s="222" t="s">
        <v>149</v>
      </c>
      <c r="E174" s="229" t="s">
        <v>1</v>
      </c>
      <c r="F174" s="230" t="s">
        <v>231</v>
      </c>
      <c r="G174" s="228"/>
      <c r="H174" s="231">
        <v>6.5999999999999996</v>
      </c>
      <c r="I174" s="232"/>
      <c r="J174" s="228"/>
      <c r="K174" s="228"/>
      <c r="L174" s="233"/>
      <c r="M174" s="234"/>
      <c r="N174" s="235"/>
      <c r="O174" s="235"/>
      <c r="P174" s="235"/>
      <c r="Q174" s="235"/>
      <c r="R174" s="235"/>
      <c r="S174" s="235"/>
      <c r="T174" s="23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7" t="s">
        <v>149</v>
      </c>
      <c r="AU174" s="237" t="s">
        <v>80</v>
      </c>
      <c r="AV174" s="13" t="s">
        <v>80</v>
      </c>
      <c r="AW174" s="13" t="s">
        <v>30</v>
      </c>
      <c r="AX174" s="13" t="s">
        <v>78</v>
      </c>
      <c r="AY174" s="237" t="s">
        <v>116</v>
      </c>
    </row>
    <row r="175" s="2" customFormat="1" ht="16.5" customHeight="1">
      <c r="A175" s="36"/>
      <c r="B175" s="37"/>
      <c r="C175" s="238" t="s">
        <v>232</v>
      </c>
      <c r="D175" s="238" t="s">
        <v>173</v>
      </c>
      <c r="E175" s="239" t="s">
        <v>222</v>
      </c>
      <c r="F175" s="240" t="s">
        <v>223</v>
      </c>
      <c r="G175" s="241" t="s">
        <v>224</v>
      </c>
      <c r="H175" s="242">
        <v>13.199999999999999</v>
      </c>
      <c r="I175" s="243"/>
      <c r="J175" s="244">
        <f>ROUND(I175*H175,2)</f>
        <v>0</v>
      </c>
      <c r="K175" s="240" t="s">
        <v>122</v>
      </c>
      <c r="L175" s="245"/>
      <c r="M175" s="246" t="s">
        <v>1</v>
      </c>
      <c r="N175" s="247" t="s">
        <v>38</v>
      </c>
      <c r="O175" s="89"/>
      <c r="P175" s="218">
        <f>O175*H175</f>
        <v>0</v>
      </c>
      <c r="Q175" s="218">
        <v>1</v>
      </c>
      <c r="R175" s="218">
        <f>Q175*H175</f>
        <v>13.199999999999999</v>
      </c>
      <c r="S175" s="218">
        <v>0</v>
      </c>
      <c r="T175" s="219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20" t="s">
        <v>156</v>
      </c>
      <c r="AT175" s="220" t="s">
        <v>173</v>
      </c>
      <c r="AU175" s="220" t="s">
        <v>80</v>
      </c>
      <c r="AY175" s="15" t="s">
        <v>116</v>
      </c>
      <c r="BE175" s="221">
        <f>IF(N175="základní",J175,0)</f>
        <v>0</v>
      </c>
      <c r="BF175" s="221">
        <f>IF(N175="snížená",J175,0)</f>
        <v>0</v>
      </c>
      <c r="BG175" s="221">
        <f>IF(N175="zákl. přenesená",J175,0)</f>
        <v>0</v>
      </c>
      <c r="BH175" s="221">
        <f>IF(N175="sníž. přenesená",J175,0)</f>
        <v>0</v>
      </c>
      <c r="BI175" s="221">
        <f>IF(N175="nulová",J175,0)</f>
        <v>0</v>
      </c>
      <c r="BJ175" s="15" t="s">
        <v>78</v>
      </c>
      <c r="BK175" s="221">
        <f>ROUND(I175*H175,2)</f>
        <v>0</v>
      </c>
      <c r="BL175" s="15" t="s">
        <v>123</v>
      </c>
      <c r="BM175" s="220" t="s">
        <v>233</v>
      </c>
    </row>
    <row r="176" s="13" customFormat="1">
      <c r="A176" s="13"/>
      <c r="B176" s="227"/>
      <c r="C176" s="228"/>
      <c r="D176" s="222" t="s">
        <v>149</v>
      </c>
      <c r="E176" s="228"/>
      <c r="F176" s="230" t="s">
        <v>234</v>
      </c>
      <c r="G176" s="228"/>
      <c r="H176" s="231">
        <v>13.199999999999999</v>
      </c>
      <c r="I176" s="232"/>
      <c r="J176" s="228"/>
      <c r="K176" s="228"/>
      <c r="L176" s="233"/>
      <c r="M176" s="234"/>
      <c r="N176" s="235"/>
      <c r="O176" s="235"/>
      <c r="P176" s="235"/>
      <c r="Q176" s="235"/>
      <c r="R176" s="235"/>
      <c r="S176" s="235"/>
      <c r="T176" s="23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7" t="s">
        <v>149</v>
      </c>
      <c r="AU176" s="237" t="s">
        <v>80</v>
      </c>
      <c r="AV176" s="13" t="s">
        <v>80</v>
      </c>
      <c r="AW176" s="13" t="s">
        <v>4</v>
      </c>
      <c r="AX176" s="13" t="s">
        <v>78</v>
      </c>
      <c r="AY176" s="237" t="s">
        <v>116</v>
      </c>
    </row>
    <row r="177" s="2" customFormat="1" ht="24.15" customHeight="1">
      <c r="A177" s="36"/>
      <c r="B177" s="37"/>
      <c r="C177" s="209" t="s">
        <v>235</v>
      </c>
      <c r="D177" s="209" t="s">
        <v>118</v>
      </c>
      <c r="E177" s="210" t="s">
        <v>236</v>
      </c>
      <c r="F177" s="211" t="s">
        <v>237</v>
      </c>
      <c r="G177" s="212" t="s">
        <v>141</v>
      </c>
      <c r="H177" s="213">
        <v>1003.6950000000001</v>
      </c>
      <c r="I177" s="214"/>
      <c r="J177" s="215">
        <f>ROUND(I177*H177,2)</f>
        <v>0</v>
      </c>
      <c r="K177" s="211" t="s">
        <v>122</v>
      </c>
      <c r="L177" s="42"/>
      <c r="M177" s="216" t="s">
        <v>1</v>
      </c>
      <c r="N177" s="217" t="s">
        <v>38</v>
      </c>
      <c r="O177" s="89"/>
      <c r="P177" s="218">
        <f>O177*H177</f>
        <v>0</v>
      </c>
      <c r="Q177" s="218">
        <v>0</v>
      </c>
      <c r="R177" s="218">
        <f>Q177*H177</f>
        <v>0</v>
      </c>
      <c r="S177" s="218">
        <v>0</v>
      </c>
      <c r="T177" s="219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20" t="s">
        <v>123</v>
      </c>
      <c r="AT177" s="220" t="s">
        <v>118</v>
      </c>
      <c r="AU177" s="220" t="s">
        <v>80</v>
      </c>
      <c r="AY177" s="15" t="s">
        <v>116</v>
      </c>
      <c r="BE177" s="221">
        <f>IF(N177="základní",J177,0)</f>
        <v>0</v>
      </c>
      <c r="BF177" s="221">
        <f>IF(N177="snížená",J177,0)</f>
        <v>0</v>
      </c>
      <c r="BG177" s="221">
        <f>IF(N177="zákl. přenesená",J177,0)</f>
        <v>0</v>
      </c>
      <c r="BH177" s="221">
        <f>IF(N177="sníž. přenesená",J177,0)</f>
        <v>0</v>
      </c>
      <c r="BI177" s="221">
        <f>IF(N177="nulová",J177,0)</f>
        <v>0</v>
      </c>
      <c r="BJ177" s="15" t="s">
        <v>78</v>
      </c>
      <c r="BK177" s="221">
        <f>ROUND(I177*H177,2)</f>
        <v>0</v>
      </c>
      <c r="BL177" s="15" t="s">
        <v>123</v>
      </c>
      <c r="BM177" s="220" t="s">
        <v>238</v>
      </c>
    </row>
    <row r="178" s="13" customFormat="1">
      <c r="A178" s="13"/>
      <c r="B178" s="227"/>
      <c r="C178" s="228"/>
      <c r="D178" s="222" t="s">
        <v>149</v>
      </c>
      <c r="E178" s="229" t="s">
        <v>1</v>
      </c>
      <c r="F178" s="230" t="s">
        <v>239</v>
      </c>
      <c r="G178" s="228"/>
      <c r="H178" s="231">
        <v>1003.6950000000001</v>
      </c>
      <c r="I178" s="232"/>
      <c r="J178" s="228"/>
      <c r="K178" s="228"/>
      <c r="L178" s="233"/>
      <c r="M178" s="234"/>
      <c r="N178" s="235"/>
      <c r="O178" s="235"/>
      <c r="P178" s="235"/>
      <c r="Q178" s="235"/>
      <c r="R178" s="235"/>
      <c r="S178" s="235"/>
      <c r="T178" s="23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7" t="s">
        <v>149</v>
      </c>
      <c r="AU178" s="237" t="s">
        <v>80</v>
      </c>
      <c r="AV178" s="13" t="s">
        <v>80</v>
      </c>
      <c r="AW178" s="13" t="s">
        <v>30</v>
      </c>
      <c r="AX178" s="13" t="s">
        <v>78</v>
      </c>
      <c r="AY178" s="237" t="s">
        <v>116</v>
      </c>
    </row>
    <row r="179" s="2" customFormat="1" ht="33" customHeight="1">
      <c r="A179" s="36"/>
      <c r="B179" s="37"/>
      <c r="C179" s="209" t="s">
        <v>240</v>
      </c>
      <c r="D179" s="209" t="s">
        <v>118</v>
      </c>
      <c r="E179" s="210" t="s">
        <v>241</v>
      </c>
      <c r="F179" s="211" t="s">
        <v>242</v>
      </c>
      <c r="G179" s="212" t="s">
        <v>121</v>
      </c>
      <c r="H179" s="213">
        <v>523.89999999999998</v>
      </c>
      <c r="I179" s="214"/>
      <c r="J179" s="215">
        <f>ROUND(I179*H179,2)</f>
        <v>0</v>
      </c>
      <c r="K179" s="211" t="s">
        <v>122</v>
      </c>
      <c r="L179" s="42"/>
      <c r="M179" s="216" t="s">
        <v>1</v>
      </c>
      <c r="N179" s="217" t="s">
        <v>38</v>
      </c>
      <c r="O179" s="89"/>
      <c r="P179" s="218">
        <f>O179*H179</f>
        <v>0</v>
      </c>
      <c r="Q179" s="218">
        <v>0</v>
      </c>
      <c r="R179" s="218">
        <f>Q179*H179</f>
        <v>0</v>
      </c>
      <c r="S179" s="218">
        <v>0</v>
      </c>
      <c r="T179" s="219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20" t="s">
        <v>123</v>
      </c>
      <c r="AT179" s="220" t="s">
        <v>118</v>
      </c>
      <c r="AU179" s="220" t="s">
        <v>80</v>
      </c>
      <c r="AY179" s="15" t="s">
        <v>116</v>
      </c>
      <c r="BE179" s="221">
        <f>IF(N179="základní",J179,0)</f>
        <v>0</v>
      </c>
      <c r="BF179" s="221">
        <f>IF(N179="snížená",J179,0)</f>
        <v>0</v>
      </c>
      <c r="BG179" s="221">
        <f>IF(N179="zákl. přenesená",J179,0)</f>
        <v>0</v>
      </c>
      <c r="BH179" s="221">
        <f>IF(N179="sníž. přenesená",J179,0)</f>
        <v>0</v>
      </c>
      <c r="BI179" s="221">
        <f>IF(N179="nulová",J179,0)</f>
        <v>0</v>
      </c>
      <c r="BJ179" s="15" t="s">
        <v>78</v>
      </c>
      <c r="BK179" s="221">
        <f>ROUND(I179*H179,2)</f>
        <v>0</v>
      </c>
      <c r="BL179" s="15" t="s">
        <v>123</v>
      </c>
      <c r="BM179" s="220" t="s">
        <v>243</v>
      </c>
    </row>
    <row r="180" s="13" customFormat="1">
      <c r="A180" s="13"/>
      <c r="B180" s="227"/>
      <c r="C180" s="228"/>
      <c r="D180" s="222" t="s">
        <v>149</v>
      </c>
      <c r="E180" s="229" t="s">
        <v>1</v>
      </c>
      <c r="F180" s="230" t="s">
        <v>244</v>
      </c>
      <c r="G180" s="228"/>
      <c r="H180" s="231">
        <v>523.89999999999998</v>
      </c>
      <c r="I180" s="232"/>
      <c r="J180" s="228"/>
      <c r="K180" s="228"/>
      <c r="L180" s="233"/>
      <c r="M180" s="234"/>
      <c r="N180" s="235"/>
      <c r="O180" s="235"/>
      <c r="P180" s="235"/>
      <c r="Q180" s="235"/>
      <c r="R180" s="235"/>
      <c r="S180" s="235"/>
      <c r="T180" s="23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7" t="s">
        <v>149</v>
      </c>
      <c r="AU180" s="237" t="s">
        <v>80</v>
      </c>
      <c r="AV180" s="13" t="s">
        <v>80</v>
      </c>
      <c r="AW180" s="13" t="s">
        <v>30</v>
      </c>
      <c r="AX180" s="13" t="s">
        <v>78</v>
      </c>
      <c r="AY180" s="237" t="s">
        <v>116</v>
      </c>
    </row>
    <row r="181" s="2" customFormat="1" ht="24.15" customHeight="1">
      <c r="A181" s="36"/>
      <c r="B181" s="37"/>
      <c r="C181" s="209" t="s">
        <v>245</v>
      </c>
      <c r="D181" s="209" t="s">
        <v>118</v>
      </c>
      <c r="E181" s="210" t="s">
        <v>246</v>
      </c>
      <c r="F181" s="211" t="s">
        <v>247</v>
      </c>
      <c r="G181" s="212" t="s">
        <v>121</v>
      </c>
      <c r="H181" s="213">
        <v>6691.3000000000002</v>
      </c>
      <c r="I181" s="214"/>
      <c r="J181" s="215">
        <f>ROUND(I181*H181,2)</f>
        <v>0</v>
      </c>
      <c r="K181" s="211" t="s">
        <v>122</v>
      </c>
      <c r="L181" s="42"/>
      <c r="M181" s="216" t="s">
        <v>1</v>
      </c>
      <c r="N181" s="217" t="s">
        <v>38</v>
      </c>
      <c r="O181" s="89"/>
      <c r="P181" s="218">
        <f>O181*H181</f>
        <v>0</v>
      </c>
      <c r="Q181" s="218">
        <v>0</v>
      </c>
      <c r="R181" s="218">
        <f>Q181*H181</f>
        <v>0</v>
      </c>
      <c r="S181" s="218">
        <v>0</v>
      </c>
      <c r="T181" s="219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20" t="s">
        <v>123</v>
      </c>
      <c r="AT181" s="220" t="s">
        <v>118</v>
      </c>
      <c r="AU181" s="220" t="s">
        <v>80</v>
      </c>
      <c r="AY181" s="15" t="s">
        <v>116</v>
      </c>
      <c r="BE181" s="221">
        <f>IF(N181="základní",J181,0)</f>
        <v>0</v>
      </c>
      <c r="BF181" s="221">
        <f>IF(N181="snížená",J181,0)</f>
        <v>0</v>
      </c>
      <c r="BG181" s="221">
        <f>IF(N181="zákl. přenesená",J181,0)</f>
        <v>0</v>
      </c>
      <c r="BH181" s="221">
        <f>IF(N181="sníž. přenesená",J181,0)</f>
        <v>0</v>
      </c>
      <c r="BI181" s="221">
        <f>IF(N181="nulová",J181,0)</f>
        <v>0</v>
      </c>
      <c r="BJ181" s="15" t="s">
        <v>78</v>
      </c>
      <c r="BK181" s="221">
        <f>ROUND(I181*H181,2)</f>
        <v>0</v>
      </c>
      <c r="BL181" s="15" t="s">
        <v>123</v>
      </c>
      <c r="BM181" s="220" t="s">
        <v>248</v>
      </c>
    </row>
    <row r="182" s="2" customFormat="1" ht="24.15" customHeight="1">
      <c r="A182" s="36"/>
      <c r="B182" s="37"/>
      <c r="C182" s="209" t="s">
        <v>249</v>
      </c>
      <c r="D182" s="209" t="s">
        <v>118</v>
      </c>
      <c r="E182" s="210" t="s">
        <v>250</v>
      </c>
      <c r="F182" s="211" t="s">
        <v>251</v>
      </c>
      <c r="G182" s="212" t="s">
        <v>121</v>
      </c>
      <c r="H182" s="213">
        <v>18.780000000000001</v>
      </c>
      <c r="I182" s="214"/>
      <c r="J182" s="215">
        <f>ROUND(I182*H182,2)</f>
        <v>0</v>
      </c>
      <c r="K182" s="211" t="s">
        <v>122</v>
      </c>
      <c r="L182" s="42"/>
      <c r="M182" s="216" t="s">
        <v>1</v>
      </c>
      <c r="N182" s="217" t="s">
        <v>38</v>
      </c>
      <c r="O182" s="89"/>
      <c r="P182" s="218">
        <f>O182*H182</f>
        <v>0</v>
      </c>
      <c r="Q182" s="218">
        <v>0</v>
      </c>
      <c r="R182" s="218">
        <f>Q182*H182</f>
        <v>0</v>
      </c>
      <c r="S182" s="218">
        <v>0</v>
      </c>
      <c r="T182" s="219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20" t="s">
        <v>123</v>
      </c>
      <c r="AT182" s="220" t="s">
        <v>118</v>
      </c>
      <c r="AU182" s="220" t="s">
        <v>80</v>
      </c>
      <c r="AY182" s="15" t="s">
        <v>116</v>
      </c>
      <c r="BE182" s="221">
        <f>IF(N182="základní",J182,0)</f>
        <v>0</v>
      </c>
      <c r="BF182" s="221">
        <f>IF(N182="snížená",J182,0)</f>
        <v>0</v>
      </c>
      <c r="BG182" s="221">
        <f>IF(N182="zákl. přenesená",J182,0)</f>
        <v>0</v>
      </c>
      <c r="BH182" s="221">
        <f>IF(N182="sníž. přenesená",J182,0)</f>
        <v>0</v>
      </c>
      <c r="BI182" s="221">
        <f>IF(N182="nulová",J182,0)</f>
        <v>0</v>
      </c>
      <c r="BJ182" s="15" t="s">
        <v>78</v>
      </c>
      <c r="BK182" s="221">
        <f>ROUND(I182*H182,2)</f>
        <v>0</v>
      </c>
      <c r="BL182" s="15" t="s">
        <v>123</v>
      </c>
      <c r="BM182" s="220" t="s">
        <v>252</v>
      </c>
    </row>
    <row r="183" s="2" customFormat="1" ht="16.5" customHeight="1">
      <c r="A183" s="36"/>
      <c r="B183" s="37"/>
      <c r="C183" s="209" t="s">
        <v>253</v>
      </c>
      <c r="D183" s="209" t="s">
        <v>118</v>
      </c>
      <c r="E183" s="210" t="s">
        <v>254</v>
      </c>
      <c r="F183" s="211" t="s">
        <v>255</v>
      </c>
      <c r="G183" s="212" t="s">
        <v>121</v>
      </c>
      <c r="H183" s="213">
        <v>505.12</v>
      </c>
      <c r="I183" s="214"/>
      <c r="J183" s="215">
        <f>ROUND(I183*H183,2)</f>
        <v>0</v>
      </c>
      <c r="K183" s="211" t="s">
        <v>122</v>
      </c>
      <c r="L183" s="42"/>
      <c r="M183" s="216" t="s">
        <v>1</v>
      </c>
      <c r="N183" s="217" t="s">
        <v>38</v>
      </c>
      <c r="O183" s="89"/>
      <c r="P183" s="218">
        <f>O183*H183</f>
        <v>0</v>
      </c>
      <c r="Q183" s="218">
        <v>0</v>
      </c>
      <c r="R183" s="218">
        <f>Q183*H183</f>
        <v>0</v>
      </c>
      <c r="S183" s="218">
        <v>0</v>
      </c>
      <c r="T183" s="219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20" t="s">
        <v>123</v>
      </c>
      <c r="AT183" s="220" t="s">
        <v>118</v>
      </c>
      <c r="AU183" s="220" t="s">
        <v>80</v>
      </c>
      <c r="AY183" s="15" t="s">
        <v>116</v>
      </c>
      <c r="BE183" s="221">
        <f>IF(N183="základní",J183,0)</f>
        <v>0</v>
      </c>
      <c r="BF183" s="221">
        <f>IF(N183="snížená",J183,0)</f>
        <v>0</v>
      </c>
      <c r="BG183" s="221">
        <f>IF(N183="zákl. přenesená",J183,0)</f>
        <v>0</v>
      </c>
      <c r="BH183" s="221">
        <f>IF(N183="sníž. přenesená",J183,0)</f>
        <v>0</v>
      </c>
      <c r="BI183" s="221">
        <f>IF(N183="nulová",J183,0)</f>
        <v>0</v>
      </c>
      <c r="BJ183" s="15" t="s">
        <v>78</v>
      </c>
      <c r="BK183" s="221">
        <f>ROUND(I183*H183,2)</f>
        <v>0</v>
      </c>
      <c r="BL183" s="15" t="s">
        <v>123</v>
      </c>
      <c r="BM183" s="220" t="s">
        <v>256</v>
      </c>
    </row>
    <row r="184" s="12" customFormat="1" ht="22.8" customHeight="1">
      <c r="A184" s="12"/>
      <c r="B184" s="193"/>
      <c r="C184" s="194"/>
      <c r="D184" s="195" t="s">
        <v>72</v>
      </c>
      <c r="E184" s="207" t="s">
        <v>80</v>
      </c>
      <c r="F184" s="207" t="s">
        <v>257</v>
      </c>
      <c r="G184" s="194"/>
      <c r="H184" s="194"/>
      <c r="I184" s="197"/>
      <c r="J184" s="208">
        <f>BK184</f>
        <v>0</v>
      </c>
      <c r="K184" s="194"/>
      <c r="L184" s="199"/>
      <c r="M184" s="200"/>
      <c r="N184" s="201"/>
      <c r="O184" s="201"/>
      <c r="P184" s="202">
        <f>SUM(P185:P191)</f>
        <v>0</v>
      </c>
      <c r="Q184" s="201"/>
      <c r="R184" s="202">
        <f>SUM(R185:R191)</f>
        <v>4.6982126400000004</v>
      </c>
      <c r="S184" s="201"/>
      <c r="T184" s="203">
        <f>SUM(T185:T191)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4" t="s">
        <v>78</v>
      </c>
      <c r="AT184" s="205" t="s">
        <v>72</v>
      </c>
      <c r="AU184" s="205" t="s">
        <v>78</v>
      </c>
      <c r="AY184" s="204" t="s">
        <v>116</v>
      </c>
      <c r="BK184" s="206">
        <f>SUM(BK185:BK191)</f>
        <v>0</v>
      </c>
    </row>
    <row r="185" s="2" customFormat="1" ht="21.75" customHeight="1">
      <c r="A185" s="36"/>
      <c r="B185" s="37"/>
      <c r="C185" s="209" t="s">
        <v>258</v>
      </c>
      <c r="D185" s="209" t="s">
        <v>118</v>
      </c>
      <c r="E185" s="210" t="s">
        <v>259</v>
      </c>
      <c r="F185" s="211" t="s">
        <v>260</v>
      </c>
      <c r="G185" s="212" t="s">
        <v>141</v>
      </c>
      <c r="H185" s="213">
        <v>1.8</v>
      </c>
      <c r="I185" s="214"/>
      <c r="J185" s="215">
        <f>ROUND(I185*H185,2)</f>
        <v>0</v>
      </c>
      <c r="K185" s="211" t="s">
        <v>122</v>
      </c>
      <c r="L185" s="42"/>
      <c r="M185" s="216" t="s">
        <v>1</v>
      </c>
      <c r="N185" s="217" t="s">
        <v>38</v>
      </c>
      <c r="O185" s="89"/>
      <c r="P185" s="218">
        <f>O185*H185</f>
        <v>0</v>
      </c>
      <c r="Q185" s="218">
        <v>2.5505399999999998</v>
      </c>
      <c r="R185" s="218">
        <f>Q185*H185</f>
        <v>4.5909719999999998</v>
      </c>
      <c r="S185" s="218">
        <v>0</v>
      </c>
      <c r="T185" s="219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20" t="s">
        <v>123</v>
      </c>
      <c r="AT185" s="220" t="s">
        <v>118</v>
      </c>
      <c r="AU185" s="220" t="s">
        <v>80</v>
      </c>
      <c r="AY185" s="15" t="s">
        <v>116</v>
      </c>
      <c r="BE185" s="221">
        <f>IF(N185="základní",J185,0)</f>
        <v>0</v>
      </c>
      <c r="BF185" s="221">
        <f>IF(N185="snížená",J185,0)</f>
        <v>0</v>
      </c>
      <c r="BG185" s="221">
        <f>IF(N185="zákl. přenesená",J185,0)</f>
        <v>0</v>
      </c>
      <c r="BH185" s="221">
        <f>IF(N185="sníž. přenesená",J185,0)</f>
        <v>0</v>
      </c>
      <c r="BI185" s="221">
        <f>IF(N185="nulová",J185,0)</f>
        <v>0</v>
      </c>
      <c r="BJ185" s="15" t="s">
        <v>78</v>
      </c>
      <c r="BK185" s="221">
        <f>ROUND(I185*H185,2)</f>
        <v>0</v>
      </c>
      <c r="BL185" s="15" t="s">
        <v>123</v>
      </c>
      <c r="BM185" s="220" t="s">
        <v>261</v>
      </c>
    </row>
    <row r="186" s="13" customFormat="1">
      <c r="A186" s="13"/>
      <c r="B186" s="227"/>
      <c r="C186" s="228"/>
      <c r="D186" s="222" t="s">
        <v>149</v>
      </c>
      <c r="E186" s="229" t="s">
        <v>1</v>
      </c>
      <c r="F186" s="230" t="s">
        <v>262</v>
      </c>
      <c r="G186" s="228"/>
      <c r="H186" s="231">
        <v>1.8</v>
      </c>
      <c r="I186" s="232"/>
      <c r="J186" s="228"/>
      <c r="K186" s="228"/>
      <c r="L186" s="233"/>
      <c r="M186" s="234"/>
      <c r="N186" s="235"/>
      <c r="O186" s="235"/>
      <c r="P186" s="235"/>
      <c r="Q186" s="235"/>
      <c r="R186" s="235"/>
      <c r="S186" s="235"/>
      <c r="T186" s="23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7" t="s">
        <v>149</v>
      </c>
      <c r="AU186" s="237" t="s">
        <v>80</v>
      </c>
      <c r="AV186" s="13" t="s">
        <v>80</v>
      </c>
      <c r="AW186" s="13" t="s">
        <v>30</v>
      </c>
      <c r="AX186" s="13" t="s">
        <v>78</v>
      </c>
      <c r="AY186" s="237" t="s">
        <v>116</v>
      </c>
    </row>
    <row r="187" s="2" customFormat="1" ht="24.15" customHeight="1">
      <c r="A187" s="36"/>
      <c r="B187" s="37"/>
      <c r="C187" s="209" t="s">
        <v>263</v>
      </c>
      <c r="D187" s="209" t="s">
        <v>118</v>
      </c>
      <c r="E187" s="210" t="s">
        <v>264</v>
      </c>
      <c r="F187" s="211" t="s">
        <v>265</v>
      </c>
      <c r="G187" s="212" t="s">
        <v>224</v>
      </c>
      <c r="H187" s="213">
        <v>0.096000000000000002</v>
      </c>
      <c r="I187" s="214"/>
      <c r="J187" s="215">
        <f>ROUND(I187*H187,2)</f>
        <v>0</v>
      </c>
      <c r="K187" s="211" t="s">
        <v>122</v>
      </c>
      <c r="L187" s="42"/>
      <c r="M187" s="216" t="s">
        <v>1</v>
      </c>
      <c r="N187" s="217" t="s">
        <v>38</v>
      </c>
      <c r="O187" s="89"/>
      <c r="P187" s="218">
        <f>O187*H187</f>
        <v>0</v>
      </c>
      <c r="Q187" s="218">
        <v>1.0597399999999999</v>
      </c>
      <c r="R187" s="218">
        <f>Q187*H187</f>
        <v>0.10173504</v>
      </c>
      <c r="S187" s="218">
        <v>0</v>
      </c>
      <c r="T187" s="219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20" t="s">
        <v>123</v>
      </c>
      <c r="AT187" s="220" t="s">
        <v>118</v>
      </c>
      <c r="AU187" s="220" t="s">
        <v>80</v>
      </c>
      <c r="AY187" s="15" t="s">
        <v>116</v>
      </c>
      <c r="BE187" s="221">
        <f>IF(N187="základní",J187,0)</f>
        <v>0</v>
      </c>
      <c r="BF187" s="221">
        <f>IF(N187="snížená",J187,0)</f>
        <v>0</v>
      </c>
      <c r="BG187" s="221">
        <f>IF(N187="zákl. přenesená",J187,0)</f>
        <v>0</v>
      </c>
      <c r="BH187" s="221">
        <f>IF(N187="sníž. přenesená",J187,0)</f>
        <v>0</v>
      </c>
      <c r="BI187" s="221">
        <f>IF(N187="nulová",J187,0)</f>
        <v>0</v>
      </c>
      <c r="BJ187" s="15" t="s">
        <v>78</v>
      </c>
      <c r="BK187" s="221">
        <f>ROUND(I187*H187,2)</f>
        <v>0</v>
      </c>
      <c r="BL187" s="15" t="s">
        <v>123</v>
      </c>
      <c r="BM187" s="220" t="s">
        <v>266</v>
      </c>
    </row>
    <row r="188" s="13" customFormat="1">
      <c r="A188" s="13"/>
      <c r="B188" s="227"/>
      <c r="C188" s="228"/>
      <c r="D188" s="222" t="s">
        <v>149</v>
      </c>
      <c r="E188" s="229" t="s">
        <v>1</v>
      </c>
      <c r="F188" s="230" t="s">
        <v>267</v>
      </c>
      <c r="G188" s="228"/>
      <c r="H188" s="231">
        <v>0.096000000000000002</v>
      </c>
      <c r="I188" s="232"/>
      <c r="J188" s="228"/>
      <c r="K188" s="228"/>
      <c r="L188" s="233"/>
      <c r="M188" s="234"/>
      <c r="N188" s="235"/>
      <c r="O188" s="235"/>
      <c r="P188" s="235"/>
      <c r="Q188" s="235"/>
      <c r="R188" s="235"/>
      <c r="S188" s="235"/>
      <c r="T188" s="23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7" t="s">
        <v>149</v>
      </c>
      <c r="AU188" s="237" t="s">
        <v>80</v>
      </c>
      <c r="AV188" s="13" t="s">
        <v>80</v>
      </c>
      <c r="AW188" s="13" t="s">
        <v>30</v>
      </c>
      <c r="AX188" s="13" t="s">
        <v>78</v>
      </c>
      <c r="AY188" s="237" t="s">
        <v>116</v>
      </c>
    </row>
    <row r="189" s="2" customFormat="1" ht="16.5" customHeight="1">
      <c r="A189" s="36"/>
      <c r="B189" s="37"/>
      <c r="C189" s="209" t="s">
        <v>268</v>
      </c>
      <c r="D189" s="209" t="s">
        <v>118</v>
      </c>
      <c r="E189" s="210" t="s">
        <v>269</v>
      </c>
      <c r="F189" s="211" t="s">
        <v>270</v>
      </c>
      <c r="G189" s="212" t="s">
        <v>121</v>
      </c>
      <c r="H189" s="213">
        <v>3.7200000000000002</v>
      </c>
      <c r="I189" s="214"/>
      <c r="J189" s="215">
        <f>ROUND(I189*H189,2)</f>
        <v>0</v>
      </c>
      <c r="K189" s="211" t="s">
        <v>122</v>
      </c>
      <c r="L189" s="42"/>
      <c r="M189" s="216" t="s">
        <v>1</v>
      </c>
      <c r="N189" s="217" t="s">
        <v>38</v>
      </c>
      <c r="O189" s="89"/>
      <c r="P189" s="218">
        <f>O189*H189</f>
        <v>0</v>
      </c>
      <c r="Q189" s="218">
        <v>0.0014400000000000001</v>
      </c>
      <c r="R189" s="218">
        <f>Q189*H189</f>
        <v>0.005356800000000001</v>
      </c>
      <c r="S189" s="218">
        <v>0</v>
      </c>
      <c r="T189" s="219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20" t="s">
        <v>123</v>
      </c>
      <c r="AT189" s="220" t="s">
        <v>118</v>
      </c>
      <c r="AU189" s="220" t="s">
        <v>80</v>
      </c>
      <c r="AY189" s="15" t="s">
        <v>116</v>
      </c>
      <c r="BE189" s="221">
        <f>IF(N189="základní",J189,0)</f>
        <v>0</v>
      </c>
      <c r="BF189" s="221">
        <f>IF(N189="snížená",J189,0)</f>
        <v>0</v>
      </c>
      <c r="BG189" s="221">
        <f>IF(N189="zákl. přenesená",J189,0)</f>
        <v>0</v>
      </c>
      <c r="BH189" s="221">
        <f>IF(N189="sníž. přenesená",J189,0)</f>
        <v>0</v>
      </c>
      <c r="BI189" s="221">
        <f>IF(N189="nulová",J189,0)</f>
        <v>0</v>
      </c>
      <c r="BJ189" s="15" t="s">
        <v>78</v>
      </c>
      <c r="BK189" s="221">
        <f>ROUND(I189*H189,2)</f>
        <v>0</v>
      </c>
      <c r="BL189" s="15" t="s">
        <v>123</v>
      </c>
      <c r="BM189" s="220" t="s">
        <v>271</v>
      </c>
    </row>
    <row r="190" s="13" customFormat="1">
      <c r="A190" s="13"/>
      <c r="B190" s="227"/>
      <c r="C190" s="228"/>
      <c r="D190" s="222" t="s">
        <v>149</v>
      </c>
      <c r="E190" s="229" t="s">
        <v>1</v>
      </c>
      <c r="F190" s="230" t="s">
        <v>272</v>
      </c>
      <c r="G190" s="228"/>
      <c r="H190" s="231">
        <v>3.7200000000000002</v>
      </c>
      <c r="I190" s="232"/>
      <c r="J190" s="228"/>
      <c r="K190" s="228"/>
      <c r="L190" s="233"/>
      <c r="M190" s="234"/>
      <c r="N190" s="235"/>
      <c r="O190" s="235"/>
      <c r="P190" s="235"/>
      <c r="Q190" s="235"/>
      <c r="R190" s="235"/>
      <c r="S190" s="235"/>
      <c r="T190" s="23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7" t="s">
        <v>149</v>
      </c>
      <c r="AU190" s="237" t="s">
        <v>80</v>
      </c>
      <c r="AV190" s="13" t="s">
        <v>80</v>
      </c>
      <c r="AW190" s="13" t="s">
        <v>30</v>
      </c>
      <c r="AX190" s="13" t="s">
        <v>78</v>
      </c>
      <c r="AY190" s="237" t="s">
        <v>116</v>
      </c>
    </row>
    <row r="191" s="2" customFormat="1" ht="16.5" customHeight="1">
      <c r="A191" s="36"/>
      <c r="B191" s="37"/>
      <c r="C191" s="209" t="s">
        <v>273</v>
      </c>
      <c r="D191" s="209" t="s">
        <v>118</v>
      </c>
      <c r="E191" s="210" t="s">
        <v>274</v>
      </c>
      <c r="F191" s="211" t="s">
        <v>275</v>
      </c>
      <c r="G191" s="212" t="s">
        <v>121</v>
      </c>
      <c r="H191" s="213">
        <v>3.7200000000000002</v>
      </c>
      <c r="I191" s="214"/>
      <c r="J191" s="215">
        <f>ROUND(I191*H191,2)</f>
        <v>0</v>
      </c>
      <c r="K191" s="211" t="s">
        <v>122</v>
      </c>
      <c r="L191" s="42"/>
      <c r="M191" s="216" t="s">
        <v>1</v>
      </c>
      <c r="N191" s="217" t="s">
        <v>38</v>
      </c>
      <c r="O191" s="89"/>
      <c r="P191" s="218">
        <f>O191*H191</f>
        <v>0</v>
      </c>
      <c r="Q191" s="218">
        <v>4.0000000000000003E-05</v>
      </c>
      <c r="R191" s="218">
        <f>Q191*H191</f>
        <v>0.00014880000000000001</v>
      </c>
      <c r="S191" s="218">
        <v>0</v>
      </c>
      <c r="T191" s="219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20" t="s">
        <v>123</v>
      </c>
      <c r="AT191" s="220" t="s">
        <v>118</v>
      </c>
      <c r="AU191" s="220" t="s">
        <v>80</v>
      </c>
      <c r="AY191" s="15" t="s">
        <v>116</v>
      </c>
      <c r="BE191" s="221">
        <f>IF(N191="základní",J191,0)</f>
        <v>0</v>
      </c>
      <c r="BF191" s="221">
        <f>IF(N191="snížená",J191,0)</f>
        <v>0</v>
      </c>
      <c r="BG191" s="221">
        <f>IF(N191="zákl. přenesená",J191,0)</f>
        <v>0</v>
      </c>
      <c r="BH191" s="221">
        <f>IF(N191="sníž. přenesená",J191,0)</f>
        <v>0</v>
      </c>
      <c r="BI191" s="221">
        <f>IF(N191="nulová",J191,0)</f>
        <v>0</v>
      </c>
      <c r="BJ191" s="15" t="s">
        <v>78</v>
      </c>
      <c r="BK191" s="221">
        <f>ROUND(I191*H191,2)</f>
        <v>0</v>
      </c>
      <c r="BL191" s="15" t="s">
        <v>123</v>
      </c>
      <c r="BM191" s="220" t="s">
        <v>276</v>
      </c>
    </row>
    <row r="192" s="12" customFormat="1" ht="22.8" customHeight="1">
      <c r="A192" s="12"/>
      <c r="B192" s="193"/>
      <c r="C192" s="194"/>
      <c r="D192" s="195" t="s">
        <v>72</v>
      </c>
      <c r="E192" s="207" t="s">
        <v>130</v>
      </c>
      <c r="F192" s="207" t="s">
        <v>277</v>
      </c>
      <c r="G192" s="194"/>
      <c r="H192" s="194"/>
      <c r="I192" s="197"/>
      <c r="J192" s="208">
        <f>BK192</f>
        <v>0</v>
      </c>
      <c r="K192" s="194"/>
      <c r="L192" s="199"/>
      <c r="M192" s="200"/>
      <c r="N192" s="201"/>
      <c r="O192" s="201"/>
      <c r="P192" s="202">
        <f>SUM(P193:P194)</f>
        <v>0</v>
      </c>
      <c r="Q192" s="201"/>
      <c r="R192" s="202">
        <f>SUM(R193:R194)</f>
        <v>0</v>
      </c>
      <c r="S192" s="201"/>
      <c r="T192" s="203">
        <f>SUM(T193:T194)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04" t="s">
        <v>78</v>
      </c>
      <c r="AT192" s="205" t="s">
        <v>72</v>
      </c>
      <c r="AU192" s="205" t="s">
        <v>78</v>
      </c>
      <c r="AY192" s="204" t="s">
        <v>116</v>
      </c>
      <c r="BK192" s="206">
        <f>SUM(BK193:BK194)</f>
        <v>0</v>
      </c>
    </row>
    <row r="193" s="2" customFormat="1" ht="21.75" customHeight="1">
      <c r="A193" s="36"/>
      <c r="B193" s="37"/>
      <c r="C193" s="209" t="s">
        <v>278</v>
      </c>
      <c r="D193" s="209" t="s">
        <v>118</v>
      </c>
      <c r="E193" s="210" t="s">
        <v>279</v>
      </c>
      <c r="F193" s="211" t="s">
        <v>280</v>
      </c>
      <c r="G193" s="212" t="s">
        <v>281</v>
      </c>
      <c r="H193" s="213">
        <v>20</v>
      </c>
      <c r="I193" s="214"/>
      <c r="J193" s="215">
        <f>ROUND(I193*H193,2)</f>
        <v>0</v>
      </c>
      <c r="K193" s="211" t="s">
        <v>122</v>
      </c>
      <c r="L193" s="42"/>
      <c r="M193" s="216" t="s">
        <v>1</v>
      </c>
      <c r="N193" s="217" t="s">
        <v>38</v>
      </c>
      <c r="O193" s="89"/>
      <c r="P193" s="218">
        <f>O193*H193</f>
        <v>0</v>
      </c>
      <c r="Q193" s="218">
        <v>0</v>
      </c>
      <c r="R193" s="218">
        <f>Q193*H193</f>
        <v>0</v>
      </c>
      <c r="S193" s="218">
        <v>0</v>
      </c>
      <c r="T193" s="219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20" t="s">
        <v>123</v>
      </c>
      <c r="AT193" s="220" t="s">
        <v>118</v>
      </c>
      <c r="AU193" s="220" t="s">
        <v>80</v>
      </c>
      <c r="AY193" s="15" t="s">
        <v>116</v>
      </c>
      <c r="BE193" s="221">
        <f>IF(N193="základní",J193,0)</f>
        <v>0</v>
      </c>
      <c r="BF193" s="221">
        <f>IF(N193="snížená",J193,0)</f>
        <v>0</v>
      </c>
      <c r="BG193" s="221">
        <f>IF(N193="zákl. přenesená",J193,0)</f>
        <v>0</v>
      </c>
      <c r="BH193" s="221">
        <f>IF(N193="sníž. přenesená",J193,0)</f>
        <v>0</v>
      </c>
      <c r="BI193" s="221">
        <f>IF(N193="nulová",J193,0)</f>
        <v>0</v>
      </c>
      <c r="BJ193" s="15" t="s">
        <v>78</v>
      </c>
      <c r="BK193" s="221">
        <f>ROUND(I193*H193,2)</f>
        <v>0</v>
      </c>
      <c r="BL193" s="15" t="s">
        <v>123</v>
      </c>
      <c r="BM193" s="220" t="s">
        <v>282</v>
      </c>
    </row>
    <row r="194" s="2" customFormat="1">
      <c r="A194" s="36"/>
      <c r="B194" s="37"/>
      <c r="C194" s="38"/>
      <c r="D194" s="222" t="s">
        <v>128</v>
      </c>
      <c r="E194" s="38"/>
      <c r="F194" s="223" t="s">
        <v>283</v>
      </c>
      <c r="G194" s="38"/>
      <c r="H194" s="38"/>
      <c r="I194" s="224"/>
      <c r="J194" s="38"/>
      <c r="K194" s="38"/>
      <c r="L194" s="42"/>
      <c r="M194" s="225"/>
      <c r="N194" s="226"/>
      <c r="O194" s="89"/>
      <c r="P194" s="89"/>
      <c r="Q194" s="89"/>
      <c r="R194" s="89"/>
      <c r="S194" s="89"/>
      <c r="T194" s="90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5" t="s">
        <v>128</v>
      </c>
      <c r="AU194" s="15" t="s">
        <v>80</v>
      </c>
    </row>
    <row r="195" s="12" customFormat="1" ht="22.8" customHeight="1">
      <c r="A195" s="12"/>
      <c r="B195" s="193"/>
      <c r="C195" s="194"/>
      <c r="D195" s="195" t="s">
        <v>72</v>
      </c>
      <c r="E195" s="207" t="s">
        <v>123</v>
      </c>
      <c r="F195" s="207" t="s">
        <v>284</v>
      </c>
      <c r="G195" s="194"/>
      <c r="H195" s="194"/>
      <c r="I195" s="197"/>
      <c r="J195" s="208">
        <f>BK195</f>
        <v>0</v>
      </c>
      <c r="K195" s="194"/>
      <c r="L195" s="199"/>
      <c r="M195" s="200"/>
      <c r="N195" s="201"/>
      <c r="O195" s="201"/>
      <c r="P195" s="202">
        <f>SUM(P196:P199)</f>
        <v>0</v>
      </c>
      <c r="Q195" s="201"/>
      <c r="R195" s="202">
        <f>SUM(R196:R199)</f>
        <v>5.8171392000000006</v>
      </c>
      <c r="S195" s="201"/>
      <c r="T195" s="203">
        <f>SUM(T196:T199)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4" t="s">
        <v>78</v>
      </c>
      <c r="AT195" s="205" t="s">
        <v>72</v>
      </c>
      <c r="AU195" s="205" t="s">
        <v>78</v>
      </c>
      <c r="AY195" s="204" t="s">
        <v>116</v>
      </c>
      <c r="BK195" s="206">
        <f>SUM(BK196:BK199)</f>
        <v>0</v>
      </c>
    </row>
    <row r="196" s="2" customFormat="1" ht="24.15" customHeight="1">
      <c r="A196" s="36"/>
      <c r="B196" s="37"/>
      <c r="C196" s="209" t="s">
        <v>285</v>
      </c>
      <c r="D196" s="209" t="s">
        <v>118</v>
      </c>
      <c r="E196" s="210" t="s">
        <v>286</v>
      </c>
      <c r="F196" s="211" t="s">
        <v>287</v>
      </c>
      <c r="G196" s="212" t="s">
        <v>141</v>
      </c>
      <c r="H196" s="213">
        <v>0.38400000000000001</v>
      </c>
      <c r="I196" s="214"/>
      <c r="J196" s="215">
        <f>ROUND(I196*H196,2)</f>
        <v>0</v>
      </c>
      <c r="K196" s="211" t="s">
        <v>122</v>
      </c>
      <c r="L196" s="42"/>
      <c r="M196" s="216" t="s">
        <v>1</v>
      </c>
      <c r="N196" s="217" t="s">
        <v>38</v>
      </c>
      <c r="O196" s="89"/>
      <c r="P196" s="218">
        <f>O196*H196</f>
        <v>0</v>
      </c>
      <c r="Q196" s="218">
        <v>2.49255</v>
      </c>
      <c r="R196" s="218">
        <f>Q196*H196</f>
        <v>0.95713920000000008</v>
      </c>
      <c r="S196" s="218">
        <v>0</v>
      </c>
      <c r="T196" s="219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20" t="s">
        <v>123</v>
      </c>
      <c r="AT196" s="220" t="s">
        <v>118</v>
      </c>
      <c r="AU196" s="220" t="s">
        <v>80</v>
      </c>
      <c r="AY196" s="15" t="s">
        <v>116</v>
      </c>
      <c r="BE196" s="221">
        <f>IF(N196="základní",J196,0)</f>
        <v>0</v>
      </c>
      <c r="BF196" s="221">
        <f>IF(N196="snížená",J196,0)</f>
        <v>0</v>
      </c>
      <c r="BG196" s="221">
        <f>IF(N196="zákl. přenesená",J196,0)</f>
        <v>0</v>
      </c>
      <c r="BH196" s="221">
        <f>IF(N196="sníž. přenesená",J196,0)</f>
        <v>0</v>
      </c>
      <c r="BI196" s="221">
        <f>IF(N196="nulová",J196,0)</f>
        <v>0</v>
      </c>
      <c r="BJ196" s="15" t="s">
        <v>78</v>
      </c>
      <c r="BK196" s="221">
        <f>ROUND(I196*H196,2)</f>
        <v>0</v>
      </c>
      <c r="BL196" s="15" t="s">
        <v>123</v>
      </c>
      <c r="BM196" s="220" t="s">
        <v>288</v>
      </c>
    </row>
    <row r="197" s="13" customFormat="1">
      <c r="A197" s="13"/>
      <c r="B197" s="227"/>
      <c r="C197" s="228"/>
      <c r="D197" s="222" t="s">
        <v>149</v>
      </c>
      <c r="E197" s="229" t="s">
        <v>1</v>
      </c>
      <c r="F197" s="230" t="s">
        <v>289</v>
      </c>
      <c r="G197" s="228"/>
      <c r="H197" s="231">
        <v>0.38400000000000001</v>
      </c>
      <c r="I197" s="232"/>
      <c r="J197" s="228"/>
      <c r="K197" s="228"/>
      <c r="L197" s="233"/>
      <c r="M197" s="234"/>
      <c r="N197" s="235"/>
      <c r="O197" s="235"/>
      <c r="P197" s="235"/>
      <c r="Q197" s="235"/>
      <c r="R197" s="235"/>
      <c r="S197" s="235"/>
      <c r="T197" s="23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7" t="s">
        <v>149</v>
      </c>
      <c r="AU197" s="237" t="s">
        <v>80</v>
      </c>
      <c r="AV197" s="13" t="s">
        <v>80</v>
      </c>
      <c r="AW197" s="13" t="s">
        <v>30</v>
      </c>
      <c r="AX197" s="13" t="s">
        <v>78</v>
      </c>
      <c r="AY197" s="237" t="s">
        <v>116</v>
      </c>
    </row>
    <row r="198" s="2" customFormat="1" ht="16.5" customHeight="1">
      <c r="A198" s="36"/>
      <c r="B198" s="37"/>
      <c r="C198" s="209" t="s">
        <v>290</v>
      </c>
      <c r="D198" s="209" t="s">
        <v>118</v>
      </c>
      <c r="E198" s="210" t="s">
        <v>291</v>
      </c>
      <c r="F198" s="211" t="s">
        <v>292</v>
      </c>
      <c r="G198" s="212" t="s">
        <v>141</v>
      </c>
      <c r="H198" s="213">
        <v>2</v>
      </c>
      <c r="I198" s="214"/>
      <c r="J198" s="215">
        <f>ROUND(I198*H198,2)</f>
        <v>0</v>
      </c>
      <c r="K198" s="211" t="s">
        <v>122</v>
      </c>
      <c r="L198" s="42"/>
      <c r="M198" s="216" t="s">
        <v>1</v>
      </c>
      <c r="N198" s="217" t="s">
        <v>38</v>
      </c>
      <c r="O198" s="89"/>
      <c r="P198" s="218">
        <f>O198*H198</f>
        <v>0</v>
      </c>
      <c r="Q198" s="218">
        <v>2.4300000000000002</v>
      </c>
      <c r="R198" s="218">
        <f>Q198*H198</f>
        <v>4.8600000000000003</v>
      </c>
      <c r="S198" s="218">
        <v>0</v>
      </c>
      <c r="T198" s="219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20" t="s">
        <v>123</v>
      </c>
      <c r="AT198" s="220" t="s">
        <v>118</v>
      </c>
      <c r="AU198" s="220" t="s">
        <v>80</v>
      </c>
      <c r="AY198" s="15" t="s">
        <v>116</v>
      </c>
      <c r="BE198" s="221">
        <f>IF(N198="základní",J198,0)</f>
        <v>0</v>
      </c>
      <c r="BF198" s="221">
        <f>IF(N198="snížená",J198,0)</f>
        <v>0</v>
      </c>
      <c r="BG198" s="221">
        <f>IF(N198="zákl. přenesená",J198,0)</f>
        <v>0</v>
      </c>
      <c r="BH198" s="221">
        <f>IF(N198="sníž. přenesená",J198,0)</f>
        <v>0</v>
      </c>
      <c r="BI198" s="221">
        <f>IF(N198="nulová",J198,0)</f>
        <v>0</v>
      </c>
      <c r="BJ198" s="15" t="s">
        <v>78</v>
      </c>
      <c r="BK198" s="221">
        <f>ROUND(I198*H198,2)</f>
        <v>0</v>
      </c>
      <c r="BL198" s="15" t="s">
        <v>123</v>
      </c>
      <c r="BM198" s="220" t="s">
        <v>293</v>
      </c>
    </row>
    <row r="199" s="2" customFormat="1">
      <c r="A199" s="36"/>
      <c r="B199" s="37"/>
      <c r="C199" s="38"/>
      <c r="D199" s="222" t="s">
        <v>128</v>
      </c>
      <c r="E199" s="38"/>
      <c r="F199" s="223" t="s">
        <v>294</v>
      </c>
      <c r="G199" s="38"/>
      <c r="H199" s="38"/>
      <c r="I199" s="224"/>
      <c r="J199" s="38"/>
      <c r="K199" s="38"/>
      <c r="L199" s="42"/>
      <c r="M199" s="225"/>
      <c r="N199" s="226"/>
      <c r="O199" s="89"/>
      <c r="P199" s="89"/>
      <c r="Q199" s="89"/>
      <c r="R199" s="89"/>
      <c r="S199" s="89"/>
      <c r="T199" s="90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5" t="s">
        <v>128</v>
      </c>
      <c r="AU199" s="15" t="s">
        <v>80</v>
      </c>
    </row>
    <row r="200" s="12" customFormat="1" ht="22.8" customHeight="1">
      <c r="A200" s="12"/>
      <c r="B200" s="193"/>
      <c r="C200" s="194"/>
      <c r="D200" s="195" t="s">
        <v>72</v>
      </c>
      <c r="E200" s="207" t="s">
        <v>138</v>
      </c>
      <c r="F200" s="207" t="s">
        <v>295</v>
      </c>
      <c r="G200" s="194"/>
      <c r="H200" s="194"/>
      <c r="I200" s="197"/>
      <c r="J200" s="208">
        <f>BK200</f>
        <v>0</v>
      </c>
      <c r="K200" s="194"/>
      <c r="L200" s="199"/>
      <c r="M200" s="200"/>
      <c r="N200" s="201"/>
      <c r="O200" s="201"/>
      <c r="P200" s="202">
        <f>SUM(P201:P211)</f>
        <v>0</v>
      </c>
      <c r="Q200" s="201"/>
      <c r="R200" s="202">
        <f>SUM(R201:R211)</f>
        <v>9230.8312743999995</v>
      </c>
      <c r="S200" s="201"/>
      <c r="T200" s="203">
        <f>SUM(T201:T211)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04" t="s">
        <v>78</v>
      </c>
      <c r="AT200" s="205" t="s">
        <v>72</v>
      </c>
      <c r="AU200" s="205" t="s">
        <v>78</v>
      </c>
      <c r="AY200" s="204" t="s">
        <v>116</v>
      </c>
      <c r="BK200" s="206">
        <f>SUM(BK201:BK211)</f>
        <v>0</v>
      </c>
    </row>
    <row r="201" s="2" customFormat="1" ht="21.75" customHeight="1">
      <c r="A201" s="36"/>
      <c r="B201" s="37"/>
      <c r="C201" s="209" t="s">
        <v>296</v>
      </c>
      <c r="D201" s="209" t="s">
        <v>118</v>
      </c>
      <c r="E201" s="210" t="s">
        <v>297</v>
      </c>
      <c r="F201" s="211" t="s">
        <v>298</v>
      </c>
      <c r="G201" s="212" t="s">
        <v>121</v>
      </c>
      <c r="H201" s="213">
        <v>7.2000000000000002</v>
      </c>
      <c r="I201" s="214"/>
      <c r="J201" s="215">
        <f>ROUND(I201*H201,2)</f>
        <v>0</v>
      </c>
      <c r="K201" s="211" t="s">
        <v>122</v>
      </c>
      <c r="L201" s="42"/>
      <c r="M201" s="216" t="s">
        <v>1</v>
      </c>
      <c r="N201" s="217" t="s">
        <v>38</v>
      </c>
      <c r="O201" s="89"/>
      <c r="P201" s="218">
        <f>O201*H201</f>
        <v>0</v>
      </c>
      <c r="Q201" s="218">
        <v>0.34499999999999997</v>
      </c>
      <c r="R201" s="218">
        <f>Q201*H201</f>
        <v>2.484</v>
      </c>
      <c r="S201" s="218">
        <v>0</v>
      </c>
      <c r="T201" s="219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20" t="s">
        <v>123</v>
      </c>
      <c r="AT201" s="220" t="s">
        <v>118</v>
      </c>
      <c r="AU201" s="220" t="s">
        <v>80</v>
      </c>
      <c r="AY201" s="15" t="s">
        <v>116</v>
      </c>
      <c r="BE201" s="221">
        <f>IF(N201="základní",J201,0)</f>
        <v>0</v>
      </c>
      <c r="BF201" s="221">
        <f>IF(N201="snížená",J201,0)</f>
        <v>0</v>
      </c>
      <c r="BG201" s="221">
        <f>IF(N201="zákl. přenesená",J201,0)</f>
        <v>0</v>
      </c>
      <c r="BH201" s="221">
        <f>IF(N201="sníž. přenesená",J201,0)</f>
        <v>0</v>
      </c>
      <c r="BI201" s="221">
        <f>IF(N201="nulová",J201,0)</f>
        <v>0</v>
      </c>
      <c r="BJ201" s="15" t="s">
        <v>78</v>
      </c>
      <c r="BK201" s="221">
        <f>ROUND(I201*H201,2)</f>
        <v>0</v>
      </c>
      <c r="BL201" s="15" t="s">
        <v>123</v>
      </c>
      <c r="BM201" s="220" t="s">
        <v>299</v>
      </c>
    </row>
    <row r="202" s="13" customFormat="1">
      <c r="A202" s="13"/>
      <c r="B202" s="227"/>
      <c r="C202" s="228"/>
      <c r="D202" s="222" t="s">
        <v>149</v>
      </c>
      <c r="E202" s="229" t="s">
        <v>1</v>
      </c>
      <c r="F202" s="230" t="s">
        <v>300</v>
      </c>
      <c r="G202" s="228"/>
      <c r="H202" s="231">
        <v>7.2000000000000002</v>
      </c>
      <c r="I202" s="232"/>
      <c r="J202" s="228"/>
      <c r="K202" s="228"/>
      <c r="L202" s="233"/>
      <c r="M202" s="234"/>
      <c r="N202" s="235"/>
      <c r="O202" s="235"/>
      <c r="P202" s="235"/>
      <c r="Q202" s="235"/>
      <c r="R202" s="235"/>
      <c r="S202" s="235"/>
      <c r="T202" s="23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7" t="s">
        <v>149</v>
      </c>
      <c r="AU202" s="237" t="s">
        <v>80</v>
      </c>
      <c r="AV202" s="13" t="s">
        <v>80</v>
      </c>
      <c r="AW202" s="13" t="s">
        <v>30</v>
      </c>
      <c r="AX202" s="13" t="s">
        <v>78</v>
      </c>
      <c r="AY202" s="237" t="s">
        <v>116</v>
      </c>
    </row>
    <row r="203" s="2" customFormat="1" ht="16.5" customHeight="1">
      <c r="A203" s="36"/>
      <c r="B203" s="37"/>
      <c r="C203" s="209" t="s">
        <v>301</v>
      </c>
      <c r="D203" s="209" t="s">
        <v>118</v>
      </c>
      <c r="E203" s="210" t="s">
        <v>302</v>
      </c>
      <c r="F203" s="211" t="s">
        <v>303</v>
      </c>
      <c r="G203" s="212" t="s">
        <v>121</v>
      </c>
      <c r="H203" s="213">
        <v>4776.0240000000003</v>
      </c>
      <c r="I203" s="214"/>
      <c r="J203" s="215">
        <f>ROUND(I203*H203,2)</f>
        <v>0</v>
      </c>
      <c r="K203" s="211" t="s">
        <v>122</v>
      </c>
      <c r="L203" s="42"/>
      <c r="M203" s="216" t="s">
        <v>1</v>
      </c>
      <c r="N203" s="217" t="s">
        <v>38</v>
      </c>
      <c r="O203" s="89"/>
      <c r="P203" s="218">
        <f>O203*H203</f>
        <v>0</v>
      </c>
      <c r="Q203" s="218">
        <v>0.34499999999999997</v>
      </c>
      <c r="R203" s="218">
        <f>Q203*H203</f>
        <v>1647.72828</v>
      </c>
      <c r="S203" s="218">
        <v>0</v>
      </c>
      <c r="T203" s="219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20" t="s">
        <v>123</v>
      </c>
      <c r="AT203" s="220" t="s">
        <v>118</v>
      </c>
      <c r="AU203" s="220" t="s">
        <v>80</v>
      </c>
      <c r="AY203" s="15" t="s">
        <v>116</v>
      </c>
      <c r="BE203" s="221">
        <f>IF(N203="základní",J203,0)</f>
        <v>0</v>
      </c>
      <c r="BF203" s="221">
        <f>IF(N203="snížená",J203,0)</f>
        <v>0</v>
      </c>
      <c r="BG203" s="221">
        <f>IF(N203="zákl. přenesená",J203,0)</f>
        <v>0</v>
      </c>
      <c r="BH203" s="221">
        <f>IF(N203="sníž. přenesená",J203,0)</f>
        <v>0</v>
      </c>
      <c r="BI203" s="221">
        <f>IF(N203="nulová",J203,0)</f>
        <v>0</v>
      </c>
      <c r="BJ203" s="15" t="s">
        <v>78</v>
      </c>
      <c r="BK203" s="221">
        <f>ROUND(I203*H203,2)</f>
        <v>0</v>
      </c>
      <c r="BL203" s="15" t="s">
        <v>123</v>
      </c>
      <c r="BM203" s="220" t="s">
        <v>304</v>
      </c>
    </row>
    <row r="204" s="2" customFormat="1" ht="16.5" customHeight="1">
      <c r="A204" s="36"/>
      <c r="B204" s="37"/>
      <c r="C204" s="209" t="s">
        <v>305</v>
      </c>
      <c r="D204" s="209" t="s">
        <v>118</v>
      </c>
      <c r="E204" s="210" t="s">
        <v>302</v>
      </c>
      <c r="F204" s="211" t="s">
        <v>303</v>
      </c>
      <c r="G204" s="212" t="s">
        <v>121</v>
      </c>
      <c r="H204" s="213">
        <v>6691.3000000000002</v>
      </c>
      <c r="I204" s="214"/>
      <c r="J204" s="215">
        <f>ROUND(I204*H204,2)</f>
        <v>0</v>
      </c>
      <c r="K204" s="211" t="s">
        <v>122</v>
      </c>
      <c r="L204" s="42"/>
      <c r="M204" s="216" t="s">
        <v>1</v>
      </c>
      <c r="N204" s="217" t="s">
        <v>38</v>
      </c>
      <c r="O204" s="89"/>
      <c r="P204" s="218">
        <f>O204*H204</f>
        <v>0</v>
      </c>
      <c r="Q204" s="218">
        <v>0.34499999999999997</v>
      </c>
      <c r="R204" s="218">
        <f>Q204*H204</f>
        <v>2308.4984999999997</v>
      </c>
      <c r="S204" s="218">
        <v>0</v>
      </c>
      <c r="T204" s="219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20" t="s">
        <v>123</v>
      </c>
      <c r="AT204" s="220" t="s">
        <v>118</v>
      </c>
      <c r="AU204" s="220" t="s">
        <v>80</v>
      </c>
      <c r="AY204" s="15" t="s">
        <v>116</v>
      </c>
      <c r="BE204" s="221">
        <f>IF(N204="základní",J204,0)</f>
        <v>0</v>
      </c>
      <c r="BF204" s="221">
        <f>IF(N204="snížená",J204,0)</f>
        <v>0</v>
      </c>
      <c r="BG204" s="221">
        <f>IF(N204="zákl. přenesená",J204,0)</f>
        <v>0</v>
      </c>
      <c r="BH204" s="221">
        <f>IF(N204="sníž. přenesená",J204,0)</f>
        <v>0</v>
      </c>
      <c r="BI204" s="221">
        <f>IF(N204="nulová",J204,0)</f>
        <v>0</v>
      </c>
      <c r="BJ204" s="15" t="s">
        <v>78</v>
      </c>
      <c r="BK204" s="221">
        <f>ROUND(I204*H204,2)</f>
        <v>0</v>
      </c>
      <c r="BL204" s="15" t="s">
        <v>123</v>
      </c>
      <c r="BM204" s="220" t="s">
        <v>306</v>
      </c>
    </row>
    <row r="205" s="2" customFormat="1" ht="24.15" customHeight="1">
      <c r="A205" s="36"/>
      <c r="B205" s="37"/>
      <c r="C205" s="209" t="s">
        <v>307</v>
      </c>
      <c r="D205" s="209" t="s">
        <v>118</v>
      </c>
      <c r="E205" s="210" t="s">
        <v>308</v>
      </c>
      <c r="F205" s="211" t="s">
        <v>309</v>
      </c>
      <c r="G205" s="212" t="s">
        <v>121</v>
      </c>
      <c r="H205" s="213">
        <v>7178</v>
      </c>
      <c r="I205" s="214"/>
      <c r="J205" s="215">
        <f>ROUND(I205*H205,2)</f>
        <v>0</v>
      </c>
      <c r="K205" s="211" t="s">
        <v>122</v>
      </c>
      <c r="L205" s="42"/>
      <c r="M205" s="216" t="s">
        <v>1</v>
      </c>
      <c r="N205" s="217" t="s">
        <v>38</v>
      </c>
      <c r="O205" s="89"/>
      <c r="P205" s="218">
        <f>O205*H205</f>
        <v>0</v>
      </c>
      <c r="Q205" s="218">
        <v>0.57499999999999996</v>
      </c>
      <c r="R205" s="218">
        <f>Q205*H205</f>
        <v>4127.3499999999995</v>
      </c>
      <c r="S205" s="218">
        <v>0</v>
      </c>
      <c r="T205" s="219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20" t="s">
        <v>123</v>
      </c>
      <c r="AT205" s="220" t="s">
        <v>118</v>
      </c>
      <c r="AU205" s="220" t="s">
        <v>80</v>
      </c>
      <c r="AY205" s="15" t="s">
        <v>116</v>
      </c>
      <c r="BE205" s="221">
        <f>IF(N205="základní",J205,0)</f>
        <v>0</v>
      </c>
      <c r="BF205" s="221">
        <f>IF(N205="snížená",J205,0)</f>
        <v>0</v>
      </c>
      <c r="BG205" s="221">
        <f>IF(N205="zákl. přenesená",J205,0)</f>
        <v>0</v>
      </c>
      <c r="BH205" s="221">
        <f>IF(N205="sníž. přenesená",J205,0)</f>
        <v>0</v>
      </c>
      <c r="BI205" s="221">
        <f>IF(N205="nulová",J205,0)</f>
        <v>0</v>
      </c>
      <c r="BJ205" s="15" t="s">
        <v>78</v>
      </c>
      <c r="BK205" s="221">
        <f>ROUND(I205*H205,2)</f>
        <v>0</v>
      </c>
      <c r="BL205" s="15" t="s">
        <v>123</v>
      </c>
      <c r="BM205" s="220" t="s">
        <v>310</v>
      </c>
    </row>
    <row r="206" s="2" customFormat="1">
      <c r="A206" s="36"/>
      <c r="B206" s="37"/>
      <c r="C206" s="38"/>
      <c r="D206" s="222" t="s">
        <v>128</v>
      </c>
      <c r="E206" s="38"/>
      <c r="F206" s="223" t="s">
        <v>311</v>
      </c>
      <c r="G206" s="38"/>
      <c r="H206" s="38"/>
      <c r="I206" s="224"/>
      <c r="J206" s="38"/>
      <c r="K206" s="38"/>
      <c r="L206" s="42"/>
      <c r="M206" s="225"/>
      <c r="N206" s="226"/>
      <c r="O206" s="89"/>
      <c r="P206" s="89"/>
      <c r="Q206" s="89"/>
      <c r="R206" s="89"/>
      <c r="S206" s="89"/>
      <c r="T206" s="90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5" t="s">
        <v>128</v>
      </c>
      <c r="AU206" s="15" t="s">
        <v>80</v>
      </c>
    </row>
    <row r="207" s="13" customFormat="1">
      <c r="A207" s="13"/>
      <c r="B207" s="227"/>
      <c r="C207" s="228"/>
      <c r="D207" s="222" t="s">
        <v>149</v>
      </c>
      <c r="E207" s="229" t="s">
        <v>1</v>
      </c>
      <c r="F207" s="230" t="s">
        <v>312</v>
      </c>
      <c r="G207" s="228"/>
      <c r="H207" s="231">
        <v>7178</v>
      </c>
      <c r="I207" s="232"/>
      <c r="J207" s="228"/>
      <c r="K207" s="228"/>
      <c r="L207" s="233"/>
      <c r="M207" s="234"/>
      <c r="N207" s="235"/>
      <c r="O207" s="235"/>
      <c r="P207" s="235"/>
      <c r="Q207" s="235"/>
      <c r="R207" s="235"/>
      <c r="S207" s="235"/>
      <c r="T207" s="23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7" t="s">
        <v>149</v>
      </c>
      <c r="AU207" s="237" t="s">
        <v>80</v>
      </c>
      <c r="AV207" s="13" t="s">
        <v>80</v>
      </c>
      <c r="AW207" s="13" t="s">
        <v>30</v>
      </c>
      <c r="AX207" s="13" t="s">
        <v>78</v>
      </c>
      <c r="AY207" s="237" t="s">
        <v>116</v>
      </c>
    </row>
    <row r="208" s="2" customFormat="1" ht="16.5" customHeight="1">
      <c r="A208" s="36"/>
      <c r="B208" s="37"/>
      <c r="C208" s="209" t="s">
        <v>313</v>
      </c>
      <c r="D208" s="209" t="s">
        <v>118</v>
      </c>
      <c r="E208" s="210" t="s">
        <v>314</v>
      </c>
      <c r="F208" s="211" t="s">
        <v>315</v>
      </c>
      <c r="G208" s="212" t="s">
        <v>121</v>
      </c>
      <c r="H208" s="213">
        <v>485.60000000000002</v>
      </c>
      <c r="I208" s="214"/>
      <c r="J208" s="215">
        <f>ROUND(I208*H208,2)</f>
        <v>0</v>
      </c>
      <c r="K208" s="211" t="s">
        <v>122</v>
      </c>
      <c r="L208" s="42"/>
      <c r="M208" s="216" t="s">
        <v>1</v>
      </c>
      <c r="N208" s="217" t="s">
        <v>38</v>
      </c>
      <c r="O208" s="89"/>
      <c r="P208" s="218">
        <f>O208*H208</f>
        <v>0</v>
      </c>
      <c r="Q208" s="218">
        <v>0.23000000000000001</v>
      </c>
      <c r="R208" s="218">
        <f>Q208*H208</f>
        <v>111.68800000000002</v>
      </c>
      <c r="S208" s="218">
        <v>0</v>
      </c>
      <c r="T208" s="219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20" t="s">
        <v>123</v>
      </c>
      <c r="AT208" s="220" t="s">
        <v>118</v>
      </c>
      <c r="AU208" s="220" t="s">
        <v>80</v>
      </c>
      <c r="AY208" s="15" t="s">
        <v>116</v>
      </c>
      <c r="BE208" s="221">
        <f>IF(N208="základní",J208,0)</f>
        <v>0</v>
      </c>
      <c r="BF208" s="221">
        <f>IF(N208="snížená",J208,0)</f>
        <v>0</v>
      </c>
      <c r="BG208" s="221">
        <f>IF(N208="zákl. přenesená",J208,0)</f>
        <v>0</v>
      </c>
      <c r="BH208" s="221">
        <f>IF(N208="sníž. přenesená",J208,0)</f>
        <v>0</v>
      </c>
      <c r="BI208" s="221">
        <f>IF(N208="nulová",J208,0)</f>
        <v>0</v>
      </c>
      <c r="BJ208" s="15" t="s">
        <v>78</v>
      </c>
      <c r="BK208" s="221">
        <f>ROUND(I208*H208,2)</f>
        <v>0</v>
      </c>
      <c r="BL208" s="15" t="s">
        <v>123</v>
      </c>
      <c r="BM208" s="220" t="s">
        <v>316</v>
      </c>
    </row>
    <row r="209" s="2" customFormat="1" ht="24.15" customHeight="1">
      <c r="A209" s="36"/>
      <c r="B209" s="37"/>
      <c r="C209" s="209" t="s">
        <v>317</v>
      </c>
      <c r="D209" s="209" t="s">
        <v>118</v>
      </c>
      <c r="E209" s="210" t="s">
        <v>318</v>
      </c>
      <c r="F209" s="211" t="s">
        <v>319</v>
      </c>
      <c r="G209" s="212" t="s">
        <v>121</v>
      </c>
      <c r="H209" s="213">
        <v>3476</v>
      </c>
      <c r="I209" s="214"/>
      <c r="J209" s="215">
        <f>ROUND(I209*H209,2)</f>
        <v>0</v>
      </c>
      <c r="K209" s="211" t="s">
        <v>122</v>
      </c>
      <c r="L209" s="42"/>
      <c r="M209" s="216" t="s">
        <v>1</v>
      </c>
      <c r="N209" s="217" t="s">
        <v>38</v>
      </c>
      <c r="O209" s="89"/>
      <c r="P209" s="218">
        <f>O209*H209</f>
        <v>0</v>
      </c>
      <c r="Q209" s="218">
        <v>0.017520000000000001</v>
      </c>
      <c r="R209" s="218">
        <f>Q209*H209</f>
        <v>60.899520000000003</v>
      </c>
      <c r="S209" s="218">
        <v>0</v>
      </c>
      <c r="T209" s="219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20" t="s">
        <v>123</v>
      </c>
      <c r="AT209" s="220" t="s">
        <v>118</v>
      </c>
      <c r="AU209" s="220" t="s">
        <v>80</v>
      </c>
      <c r="AY209" s="15" t="s">
        <v>116</v>
      </c>
      <c r="BE209" s="221">
        <f>IF(N209="základní",J209,0)</f>
        <v>0</v>
      </c>
      <c r="BF209" s="221">
        <f>IF(N209="snížená",J209,0)</f>
        <v>0</v>
      </c>
      <c r="BG209" s="221">
        <f>IF(N209="zákl. přenesená",J209,0)</f>
        <v>0</v>
      </c>
      <c r="BH209" s="221">
        <f>IF(N209="sníž. přenesená",J209,0)</f>
        <v>0</v>
      </c>
      <c r="BI209" s="221">
        <f>IF(N209="nulová",J209,0)</f>
        <v>0</v>
      </c>
      <c r="BJ209" s="15" t="s">
        <v>78</v>
      </c>
      <c r="BK209" s="221">
        <f>ROUND(I209*H209,2)</f>
        <v>0</v>
      </c>
      <c r="BL209" s="15" t="s">
        <v>123</v>
      </c>
      <c r="BM209" s="220" t="s">
        <v>320</v>
      </c>
    </row>
    <row r="210" s="2" customFormat="1" ht="24.15" customHeight="1">
      <c r="A210" s="36"/>
      <c r="B210" s="37"/>
      <c r="C210" s="209" t="s">
        <v>321</v>
      </c>
      <c r="D210" s="209" t="s">
        <v>118</v>
      </c>
      <c r="E210" s="210" t="s">
        <v>322</v>
      </c>
      <c r="F210" s="211" t="s">
        <v>323</v>
      </c>
      <c r="G210" s="212" t="s">
        <v>121</v>
      </c>
      <c r="H210" s="213">
        <v>3476</v>
      </c>
      <c r="I210" s="214"/>
      <c r="J210" s="215">
        <f>ROUND(I210*H210,2)</f>
        <v>0</v>
      </c>
      <c r="K210" s="211" t="s">
        <v>122</v>
      </c>
      <c r="L210" s="42"/>
      <c r="M210" s="216" t="s">
        <v>1</v>
      </c>
      <c r="N210" s="217" t="s">
        <v>38</v>
      </c>
      <c r="O210" s="89"/>
      <c r="P210" s="218">
        <f>O210*H210</f>
        <v>0</v>
      </c>
      <c r="Q210" s="218">
        <v>0.022720000000000001</v>
      </c>
      <c r="R210" s="218">
        <f>Q210*H210</f>
        <v>78.974720000000005</v>
      </c>
      <c r="S210" s="218">
        <v>0</v>
      </c>
      <c r="T210" s="219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20" t="s">
        <v>123</v>
      </c>
      <c r="AT210" s="220" t="s">
        <v>118</v>
      </c>
      <c r="AU210" s="220" t="s">
        <v>80</v>
      </c>
      <c r="AY210" s="15" t="s">
        <v>116</v>
      </c>
      <c r="BE210" s="221">
        <f>IF(N210="základní",J210,0)</f>
        <v>0</v>
      </c>
      <c r="BF210" s="221">
        <f>IF(N210="snížená",J210,0)</f>
        <v>0</v>
      </c>
      <c r="BG210" s="221">
        <f>IF(N210="zákl. přenesená",J210,0)</f>
        <v>0</v>
      </c>
      <c r="BH210" s="221">
        <f>IF(N210="sníž. přenesená",J210,0)</f>
        <v>0</v>
      </c>
      <c r="BI210" s="221">
        <f>IF(N210="nulová",J210,0)</f>
        <v>0</v>
      </c>
      <c r="BJ210" s="15" t="s">
        <v>78</v>
      </c>
      <c r="BK210" s="221">
        <f>ROUND(I210*H210,2)</f>
        <v>0</v>
      </c>
      <c r="BL210" s="15" t="s">
        <v>123</v>
      </c>
      <c r="BM210" s="220" t="s">
        <v>324</v>
      </c>
    </row>
    <row r="211" s="2" customFormat="1" ht="16.5" customHeight="1">
      <c r="A211" s="36"/>
      <c r="B211" s="37"/>
      <c r="C211" s="209" t="s">
        <v>325</v>
      </c>
      <c r="D211" s="209" t="s">
        <v>118</v>
      </c>
      <c r="E211" s="210" t="s">
        <v>326</v>
      </c>
      <c r="F211" s="211" t="s">
        <v>327</v>
      </c>
      <c r="G211" s="212" t="s">
        <v>121</v>
      </c>
      <c r="H211" s="213">
        <v>3938.308</v>
      </c>
      <c r="I211" s="214"/>
      <c r="J211" s="215">
        <f>ROUND(I211*H211,2)</f>
        <v>0</v>
      </c>
      <c r="K211" s="211" t="s">
        <v>122</v>
      </c>
      <c r="L211" s="42"/>
      <c r="M211" s="216" t="s">
        <v>1</v>
      </c>
      <c r="N211" s="217" t="s">
        <v>38</v>
      </c>
      <c r="O211" s="89"/>
      <c r="P211" s="218">
        <f>O211*H211</f>
        <v>0</v>
      </c>
      <c r="Q211" s="218">
        <v>0.2268</v>
      </c>
      <c r="R211" s="218">
        <f>Q211*H211</f>
        <v>893.20825439999999</v>
      </c>
      <c r="S211" s="218">
        <v>0</v>
      </c>
      <c r="T211" s="219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20" t="s">
        <v>123</v>
      </c>
      <c r="AT211" s="220" t="s">
        <v>118</v>
      </c>
      <c r="AU211" s="220" t="s">
        <v>80</v>
      </c>
      <c r="AY211" s="15" t="s">
        <v>116</v>
      </c>
      <c r="BE211" s="221">
        <f>IF(N211="základní",J211,0)</f>
        <v>0</v>
      </c>
      <c r="BF211" s="221">
        <f>IF(N211="snížená",J211,0)</f>
        <v>0</v>
      </c>
      <c r="BG211" s="221">
        <f>IF(N211="zákl. přenesená",J211,0)</f>
        <v>0</v>
      </c>
      <c r="BH211" s="221">
        <f>IF(N211="sníž. přenesená",J211,0)</f>
        <v>0</v>
      </c>
      <c r="BI211" s="221">
        <f>IF(N211="nulová",J211,0)</f>
        <v>0</v>
      </c>
      <c r="BJ211" s="15" t="s">
        <v>78</v>
      </c>
      <c r="BK211" s="221">
        <f>ROUND(I211*H211,2)</f>
        <v>0</v>
      </c>
      <c r="BL211" s="15" t="s">
        <v>123</v>
      </c>
      <c r="BM211" s="220" t="s">
        <v>328</v>
      </c>
    </row>
    <row r="212" s="12" customFormat="1" ht="22.8" customHeight="1">
      <c r="A212" s="12"/>
      <c r="B212" s="193"/>
      <c r="C212" s="194"/>
      <c r="D212" s="195" t="s">
        <v>72</v>
      </c>
      <c r="E212" s="207" t="s">
        <v>156</v>
      </c>
      <c r="F212" s="207" t="s">
        <v>329</v>
      </c>
      <c r="G212" s="194"/>
      <c r="H212" s="194"/>
      <c r="I212" s="197"/>
      <c r="J212" s="208">
        <f>BK212</f>
        <v>0</v>
      </c>
      <c r="K212" s="194"/>
      <c r="L212" s="199"/>
      <c r="M212" s="200"/>
      <c r="N212" s="201"/>
      <c r="O212" s="201"/>
      <c r="P212" s="202">
        <f>SUM(P213:P220)</f>
        <v>0</v>
      </c>
      <c r="Q212" s="201"/>
      <c r="R212" s="202">
        <f>SUM(R213:R220)</f>
        <v>27.000707599999998</v>
      </c>
      <c r="S212" s="201"/>
      <c r="T212" s="203">
        <f>SUM(T213:T220)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04" t="s">
        <v>78</v>
      </c>
      <c r="AT212" s="205" t="s">
        <v>72</v>
      </c>
      <c r="AU212" s="205" t="s">
        <v>78</v>
      </c>
      <c r="AY212" s="204" t="s">
        <v>116</v>
      </c>
      <c r="BK212" s="206">
        <f>SUM(BK213:BK220)</f>
        <v>0</v>
      </c>
    </row>
    <row r="213" s="2" customFormat="1" ht="24.15" customHeight="1">
      <c r="A213" s="36"/>
      <c r="B213" s="37"/>
      <c r="C213" s="209" t="s">
        <v>330</v>
      </c>
      <c r="D213" s="209" t="s">
        <v>118</v>
      </c>
      <c r="E213" s="210" t="s">
        <v>331</v>
      </c>
      <c r="F213" s="211" t="s">
        <v>332</v>
      </c>
      <c r="G213" s="212" t="s">
        <v>333</v>
      </c>
      <c r="H213" s="213">
        <v>1</v>
      </c>
      <c r="I213" s="214"/>
      <c r="J213" s="215">
        <f>ROUND(I213*H213,2)</f>
        <v>0</v>
      </c>
      <c r="K213" s="211" t="s">
        <v>122</v>
      </c>
      <c r="L213" s="42"/>
      <c r="M213" s="216" t="s">
        <v>1</v>
      </c>
      <c r="N213" s="217" t="s">
        <v>38</v>
      </c>
      <c r="O213" s="89"/>
      <c r="P213" s="218">
        <f>O213*H213</f>
        <v>0</v>
      </c>
      <c r="Q213" s="218">
        <v>0.0098899999999999995</v>
      </c>
      <c r="R213" s="218">
        <f>Q213*H213</f>
        <v>0.0098899999999999995</v>
      </c>
      <c r="S213" s="218">
        <v>0</v>
      </c>
      <c r="T213" s="219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20" t="s">
        <v>123</v>
      </c>
      <c r="AT213" s="220" t="s">
        <v>118</v>
      </c>
      <c r="AU213" s="220" t="s">
        <v>80</v>
      </c>
      <c r="AY213" s="15" t="s">
        <v>116</v>
      </c>
      <c r="BE213" s="221">
        <f>IF(N213="základní",J213,0)</f>
        <v>0</v>
      </c>
      <c r="BF213" s="221">
        <f>IF(N213="snížená",J213,0)</f>
        <v>0</v>
      </c>
      <c r="BG213" s="221">
        <f>IF(N213="zákl. přenesená",J213,0)</f>
        <v>0</v>
      </c>
      <c r="BH213" s="221">
        <f>IF(N213="sníž. přenesená",J213,0)</f>
        <v>0</v>
      </c>
      <c r="BI213" s="221">
        <f>IF(N213="nulová",J213,0)</f>
        <v>0</v>
      </c>
      <c r="BJ213" s="15" t="s">
        <v>78</v>
      </c>
      <c r="BK213" s="221">
        <f>ROUND(I213*H213,2)</f>
        <v>0</v>
      </c>
      <c r="BL213" s="15" t="s">
        <v>123</v>
      </c>
      <c r="BM213" s="220" t="s">
        <v>334</v>
      </c>
    </row>
    <row r="214" s="2" customFormat="1" ht="24.15" customHeight="1">
      <c r="A214" s="36"/>
      <c r="B214" s="37"/>
      <c r="C214" s="238" t="s">
        <v>335</v>
      </c>
      <c r="D214" s="238" t="s">
        <v>173</v>
      </c>
      <c r="E214" s="239" t="s">
        <v>336</v>
      </c>
      <c r="F214" s="240" t="s">
        <v>337</v>
      </c>
      <c r="G214" s="241" t="s">
        <v>333</v>
      </c>
      <c r="H214" s="242">
        <v>1</v>
      </c>
      <c r="I214" s="243"/>
      <c r="J214" s="244">
        <f>ROUND(I214*H214,2)</f>
        <v>0</v>
      </c>
      <c r="K214" s="240" t="s">
        <v>122</v>
      </c>
      <c r="L214" s="245"/>
      <c r="M214" s="246" t="s">
        <v>1</v>
      </c>
      <c r="N214" s="247" t="s">
        <v>38</v>
      </c>
      <c r="O214" s="89"/>
      <c r="P214" s="218">
        <f>O214*H214</f>
        <v>0</v>
      </c>
      <c r="Q214" s="218">
        <v>0.44900000000000001</v>
      </c>
      <c r="R214" s="218">
        <f>Q214*H214</f>
        <v>0.44900000000000001</v>
      </c>
      <c r="S214" s="218">
        <v>0</v>
      </c>
      <c r="T214" s="219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20" t="s">
        <v>156</v>
      </c>
      <c r="AT214" s="220" t="s">
        <v>173</v>
      </c>
      <c r="AU214" s="220" t="s">
        <v>80</v>
      </c>
      <c r="AY214" s="15" t="s">
        <v>116</v>
      </c>
      <c r="BE214" s="221">
        <f>IF(N214="základní",J214,0)</f>
        <v>0</v>
      </c>
      <c r="BF214" s="221">
        <f>IF(N214="snížená",J214,0)</f>
        <v>0</v>
      </c>
      <c r="BG214" s="221">
        <f>IF(N214="zákl. přenesená",J214,0)</f>
        <v>0</v>
      </c>
      <c r="BH214" s="221">
        <f>IF(N214="sníž. přenesená",J214,0)</f>
        <v>0</v>
      </c>
      <c r="BI214" s="221">
        <f>IF(N214="nulová",J214,0)</f>
        <v>0</v>
      </c>
      <c r="BJ214" s="15" t="s">
        <v>78</v>
      </c>
      <c r="BK214" s="221">
        <f>ROUND(I214*H214,2)</f>
        <v>0</v>
      </c>
      <c r="BL214" s="15" t="s">
        <v>123</v>
      </c>
      <c r="BM214" s="220" t="s">
        <v>338</v>
      </c>
    </row>
    <row r="215" s="2" customFormat="1" ht="24.15" customHeight="1">
      <c r="A215" s="36"/>
      <c r="B215" s="37"/>
      <c r="C215" s="209" t="s">
        <v>339</v>
      </c>
      <c r="D215" s="209" t="s">
        <v>118</v>
      </c>
      <c r="E215" s="210" t="s">
        <v>340</v>
      </c>
      <c r="F215" s="211" t="s">
        <v>341</v>
      </c>
      <c r="G215" s="212" t="s">
        <v>333</v>
      </c>
      <c r="H215" s="213">
        <v>1</v>
      </c>
      <c r="I215" s="214"/>
      <c r="J215" s="215">
        <f>ROUND(I215*H215,2)</f>
        <v>0</v>
      </c>
      <c r="K215" s="211" t="s">
        <v>122</v>
      </c>
      <c r="L215" s="42"/>
      <c r="M215" s="216" t="s">
        <v>1</v>
      </c>
      <c r="N215" s="217" t="s">
        <v>38</v>
      </c>
      <c r="O215" s="89"/>
      <c r="P215" s="218">
        <f>O215*H215</f>
        <v>0</v>
      </c>
      <c r="Q215" s="218">
        <v>0.060600000000000001</v>
      </c>
      <c r="R215" s="218">
        <f>Q215*H215</f>
        <v>0.060600000000000001</v>
      </c>
      <c r="S215" s="218">
        <v>0</v>
      </c>
      <c r="T215" s="219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20" t="s">
        <v>123</v>
      </c>
      <c r="AT215" s="220" t="s">
        <v>118</v>
      </c>
      <c r="AU215" s="220" t="s">
        <v>80</v>
      </c>
      <c r="AY215" s="15" t="s">
        <v>116</v>
      </c>
      <c r="BE215" s="221">
        <f>IF(N215="základní",J215,0)</f>
        <v>0</v>
      </c>
      <c r="BF215" s="221">
        <f>IF(N215="snížená",J215,0)</f>
        <v>0</v>
      </c>
      <c r="BG215" s="221">
        <f>IF(N215="zákl. přenesená",J215,0)</f>
        <v>0</v>
      </c>
      <c r="BH215" s="221">
        <f>IF(N215="sníž. přenesená",J215,0)</f>
        <v>0</v>
      </c>
      <c r="BI215" s="221">
        <f>IF(N215="nulová",J215,0)</f>
        <v>0</v>
      </c>
      <c r="BJ215" s="15" t="s">
        <v>78</v>
      </c>
      <c r="BK215" s="221">
        <f>ROUND(I215*H215,2)</f>
        <v>0</v>
      </c>
      <c r="BL215" s="15" t="s">
        <v>123</v>
      </c>
      <c r="BM215" s="220" t="s">
        <v>342</v>
      </c>
    </row>
    <row r="216" s="2" customFormat="1" ht="24.15" customHeight="1">
      <c r="A216" s="36"/>
      <c r="B216" s="37"/>
      <c r="C216" s="209" t="s">
        <v>343</v>
      </c>
      <c r="D216" s="209" t="s">
        <v>118</v>
      </c>
      <c r="E216" s="210" t="s">
        <v>344</v>
      </c>
      <c r="F216" s="211" t="s">
        <v>345</v>
      </c>
      <c r="G216" s="212" t="s">
        <v>141</v>
      </c>
      <c r="H216" s="213">
        <v>3.6800000000000002</v>
      </c>
      <c r="I216" s="214"/>
      <c r="J216" s="215">
        <f>ROUND(I216*H216,2)</f>
        <v>0</v>
      </c>
      <c r="K216" s="211" t="s">
        <v>122</v>
      </c>
      <c r="L216" s="42"/>
      <c r="M216" s="216" t="s">
        <v>1</v>
      </c>
      <c r="N216" s="217" t="s">
        <v>38</v>
      </c>
      <c r="O216" s="89"/>
      <c r="P216" s="218">
        <f>O216*H216</f>
        <v>0</v>
      </c>
      <c r="Q216" s="218">
        <v>2.3010199999999998</v>
      </c>
      <c r="R216" s="218">
        <f>Q216*H216</f>
        <v>8.4677536</v>
      </c>
      <c r="S216" s="218">
        <v>0</v>
      </c>
      <c r="T216" s="219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20" t="s">
        <v>123</v>
      </c>
      <c r="AT216" s="220" t="s">
        <v>118</v>
      </c>
      <c r="AU216" s="220" t="s">
        <v>80</v>
      </c>
      <c r="AY216" s="15" t="s">
        <v>116</v>
      </c>
      <c r="BE216" s="221">
        <f>IF(N216="základní",J216,0)</f>
        <v>0</v>
      </c>
      <c r="BF216" s="221">
        <f>IF(N216="snížená",J216,0)</f>
        <v>0</v>
      </c>
      <c r="BG216" s="221">
        <f>IF(N216="zákl. přenesená",J216,0)</f>
        <v>0</v>
      </c>
      <c r="BH216" s="221">
        <f>IF(N216="sníž. přenesená",J216,0)</f>
        <v>0</v>
      </c>
      <c r="BI216" s="221">
        <f>IF(N216="nulová",J216,0)</f>
        <v>0</v>
      </c>
      <c r="BJ216" s="15" t="s">
        <v>78</v>
      </c>
      <c r="BK216" s="221">
        <f>ROUND(I216*H216,2)</f>
        <v>0</v>
      </c>
      <c r="BL216" s="15" t="s">
        <v>123</v>
      </c>
      <c r="BM216" s="220" t="s">
        <v>346</v>
      </c>
    </row>
    <row r="217" s="13" customFormat="1">
      <c r="A217" s="13"/>
      <c r="B217" s="227"/>
      <c r="C217" s="228"/>
      <c r="D217" s="222" t="s">
        <v>149</v>
      </c>
      <c r="E217" s="229" t="s">
        <v>1</v>
      </c>
      <c r="F217" s="230" t="s">
        <v>347</v>
      </c>
      <c r="G217" s="228"/>
      <c r="H217" s="231">
        <v>3.6800000000000002</v>
      </c>
      <c r="I217" s="232"/>
      <c r="J217" s="228"/>
      <c r="K217" s="228"/>
      <c r="L217" s="233"/>
      <c r="M217" s="234"/>
      <c r="N217" s="235"/>
      <c r="O217" s="235"/>
      <c r="P217" s="235"/>
      <c r="Q217" s="235"/>
      <c r="R217" s="235"/>
      <c r="S217" s="235"/>
      <c r="T217" s="23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7" t="s">
        <v>149</v>
      </c>
      <c r="AU217" s="237" t="s">
        <v>80</v>
      </c>
      <c r="AV217" s="13" t="s">
        <v>80</v>
      </c>
      <c r="AW217" s="13" t="s">
        <v>30</v>
      </c>
      <c r="AX217" s="13" t="s">
        <v>78</v>
      </c>
      <c r="AY217" s="237" t="s">
        <v>116</v>
      </c>
    </row>
    <row r="218" s="2" customFormat="1" ht="24.15" customHeight="1">
      <c r="A218" s="36"/>
      <c r="B218" s="37"/>
      <c r="C218" s="209" t="s">
        <v>348</v>
      </c>
      <c r="D218" s="209" t="s">
        <v>118</v>
      </c>
      <c r="E218" s="210" t="s">
        <v>349</v>
      </c>
      <c r="F218" s="211" t="s">
        <v>350</v>
      </c>
      <c r="G218" s="212" t="s">
        <v>141</v>
      </c>
      <c r="H218" s="213">
        <v>7.2000000000000002</v>
      </c>
      <c r="I218" s="214"/>
      <c r="J218" s="215">
        <f>ROUND(I218*H218,2)</f>
        <v>0</v>
      </c>
      <c r="K218" s="211" t="s">
        <v>122</v>
      </c>
      <c r="L218" s="42"/>
      <c r="M218" s="216" t="s">
        <v>1</v>
      </c>
      <c r="N218" s="217" t="s">
        <v>38</v>
      </c>
      <c r="O218" s="89"/>
      <c r="P218" s="218">
        <f>O218*H218</f>
        <v>0</v>
      </c>
      <c r="Q218" s="218">
        <v>2.5018699999999998</v>
      </c>
      <c r="R218" s="218">
        <f>Q218*H218</f>
        <v>18.013463999999999</v>
      </c>
      <c r="S218" s="218">
        <v>0</v>
      </c>
      <c r="T218" s="219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20" t="s">
        <v>123</v>
      </c>
      <c r="AT218" s="220" t="s">
        <v>118</v>
      </c>
      <c r="AU218" s="220" t="s">
        <v>80</v>
      </c>
      <c r="AY218" s="15" t="s">
        <v>116</v>
      </c>
      <c r="BE218" s="221">
        <f>IF(N218="základní",J218,0)</f>
        <v>0</v>
      </c>
      <c r="BF218" s="221">
        <f>IF(N218="snížená",J218,0)</f>
        <v>0</v>
      </c>
      <c r="BG218" s="221">
        <f>IF(N218="zákl. přenesená",J218,0)</f>
        <v>0</v>
      </c>
      <c r="BH218" s="221">
        <f>IF(N218="sníž. přenesená",J218,0)</f>
        <v>0</v>
      </c>
      <c r="BI218" s="221">
        <f>IF(N218="nulová",J218,0)</f>
        <v>0</v>
      </c>
      <c r="BJ218" s="15" t="s">
        <v>78</v>
      </c>
      <c r="BK218" s="221">
        <f>ROUND(I218*H218,2)</f>
        <v>0</v>
      </c>
      <c r="BL218" s="15" t="s">
        <v>123</v>
      </c>
      <c r="BM218" s="220" t="s">
        <v>351</v>
      </c>
    </row>
    <row r="219" s="2" customFormat="1">
      <c r="A219" s="36"/>
      <c r="B219" s="37"/>
      <c r="C219" s="38"/>
      <c r="D219" s="222" t="s">
        <v>128</v>
      </c>
      <c r="E219" s="38"/>
      <c r="F219" s="223" t="s">
        <v>352</v>
      </c>
      <c r="G219" s="38"/>
      <c r="H219" s="38"/>
      <c r="I219" s="224"/>
      <c r="J219" s="38"/>
      <c r="K219" s="38"/>
      <c r="L219" s="42"/>
      <c r="M219" s="225"/>
      <c r="N219" s="226"/>
      <c r="O219" s="89"/>
      <c r="P219" s="89"/>
      <c r="Q219" s="89"/>
      <c r="R219" s="89"/>
      <c r="S219" s="89"/>
      <c r="T219" s="90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5" t="s">
        <v>128</v>
      </c>
      <c r="AU219" s="15" t="s">
        <v>80</v>
      </c>
    </row>
    <row r="220" s="13" customFormat="1">
      <c r="A220" s="13"/>
      <c r="B220" s="227"/>
      <c r="C220" s="228"/>
      <c r="D220" s="222" t="s">
        <v>149</v>
      </c>
      <c r="E220" s="229" t="s">
        <v>1</v>
      </c>
      <c r="F220" s="230" t="s">
        <v>353</v>
      </c>
      <c r="G220" s="228"/>
      <c r="H220" s="231">
        <v>7.2000000000000002</v>
      </c>
      <c r="I220" s="232"/>
      <c r="J220" s="228"/>
      <c r="K220" s="228"/>
      <c r="L220" s="233"/>
      <c r="M220" s="234"/>
      <c r="N220" s="235"/>
      <c r="O220" s="235"/>
      <c r="P220" s="235"/>
      <c r="Q220" s="235"/>
      <c r="R220" s="235"/>
      <c r="S220" s="235"/>
      <c r="T220" s="23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7" t="s">
        <v>149</v>
      </c>
      <c r="AU220" s="237" t="s">
        <v>80</v>
      </c>
      <c r="AV220" s="13" t="s">
        <v>80</v>
      </c>
      <c r="AW220" s="13" t="s">
        <v>30</v>
      </c>
      <c r="AX220" s="13" t="s">
        <v>78</v>
      </c>
      <c r="AY220" s="237" t="s">
        <v>116</v>
      </c>
    </row>
    <row r="221" s="12" customFormat="1" ht="22.8" customHeight="1">
      <c r="A221" s="12"/>
      <c r="B221" s="193"/>
      <c r="C221" s="194"/>
      <c r="D221" s="195" t="s">
        <v>72</v>
      </c>
      <c r="E221" s="207" t="s">
        <v>162</v>
      </c>
      <c r="F221" s="207" t="s">
        <v>354</v>
      </c>
      <c r="G221" s="194"/>
      <c r="H221" s="194"/>
      <c r="I221" s="197"/>
      <c r="J221" s="208">
        <f>BK221</f>
        <v>0</v>
      </c>
      <c r="K221" s="194"/>
      <c r="L221" s="199"/>
      <c r="M221" s="200"/>
      <c r="N221" s="201"/>
      <c r="O221" s="201"/>
      <c r="P221" s="202">
        <f>SUM(P222:P236)</f>
        <v>0</v>
      </c>
      <c r="Q221" s="201"/>
      <c r="R221" s="202">
        <f>SUM(R222:R236)</f>
        <v>21.67895025</v>
      </c>
      <c r="S221" s="201"/>
      <c r="T221" s="203">
        <f>SUM(T222:T236)</f>
        <v>2.0640000000000001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04" t="s">
        <v>78</v>
      </c>
      <c r="AT221" s="205" t="s">
        <v>72</v>
      </c>
      <c r="AU221" s="205" t="s">
        <v>78</v>
      </c>
      <c r="AY221" s="204" t="s">
        <v>116</v>
      </c>
      <c r="BK221" s="206">
        <f>SUM(BK222:BK236)</f>
        <v>0</v>
      </c>
    </row>
    <row r="222" s="2" customFormat="1" ht="24.15" customHeight="1">
      <c r="A222" s="36"/>
      <c r="B222" s="37"/>
      <c r="C222" s="209" t="s">
        <v>355</v>
      </c>
      <c r="D222" s="209" t="s">
        <v>118</v>
      </c>
      <c r="E222" s="210" t="s">
        <v>356</v>
      </c>
      <c r="F222" s="211" t="s">
        <v>357</v>
      </c>
      <c r="G222" s="212" t="s">
        <v>333</v>
      </c>
      <c r="H222" s="213">
        <v>2</v>
      </c>
      <c r="I222" s="214"/>
      <c r="J222" s="215">
        <f>ROUND(I222*H222,2)</f>
        <v>0</v>
      </c>
      <c r="K222" s="211" t="s">
        <v>122</v>
      </c>
      <c r="L222" s="42"/>
      <c r="M222" s="216" t="s">
        <v>1</v>
      </c>
      <c r="N222" s="217" t="s">
        <v>38</v>
      </c>
      <c r="O222" s="89"/>
      <c r="P222" s="218">
        <f>O222*H222</f>
        <v>0</v>
      </c>
      <c r="Q222" s="218">
        <v>7.0056599999999998</v>
      </c>
      <c r="R222" s="218">
        <f>Q222*H222</f>
        <v>14.01132</v>
      </c>
      <c r="S222" s="218">
        <v>0</v>
      </c>
      <c r="T222" s="219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220" t="s">
        <v>123</v>
      </c>
      <c r="AT222" s="220" t="s">
        <v>118</v>
      </c>
      <c r="AU222" s="220" t="s">
        <v>80</v>
      </c>
      <c r="AY222" s="15" t="s">
        <v>116</v>
      </c>
      <c r="BE222" s="221">
        <f>IF(N222="základní",J222,0)</f>
        <v>0</v>
      </c>
      <c r="BF222" s="221">
        <f>IF(N222="snížená",J222,0)</f>
        <v>0</v>
      </c>
      <c r="BG222" s="221">
        <f>IF(N222="zákl. přenesená",J222,0)</f>
        <v>0</v>
      </c>
      <c r="BH222" s="221">
        <f>IF(N222="sníž. přenesená",J222,0)</f>
        <v>0</v>
      </c>
      <c r="BI222" s="221">
        <f>IF(N222="nulová",J222,0)</f>
        <v>0</v>
      </c>
      <c r="BJ222" s="15" t="s">
        <v>78</v>
      </c>
      <c r="BK222" s="221">
        <f>ROUND(I222*H222,2)</f>
        <v>0</v>
      </c>
      <c r="BL222" s="15" t="s">
        <v>123</v>
      </c>
      <c r="BM222" s="220" t="s">
        <v>358</v>
      </c>
    </row>
    <row r="223" s="2" customFormat="1" ht="24.15" customHeight="1">
      <c r="A223" s="36"/>
      <c r="B223" s="37"/>
      <c r="C223" s="209" t="s">
        <v>359</v>
      </c>
      <c r="D223" s="209" t="s">
        <v>118</v>
      </c>
      <c r="E223" s="210" t="s">
        <v>360</v>
      </c>
      <c r="F223" s="211" t="s">
        <v>361</v>
      </c>
      <c r="G223" s="212" t="s">
        <v>281</v>
      </c>
      <c r="H223" s="213">
        <v>5</v>
      </c>
      <c r="I223" s="214"/>
      <c r="J223" s="215">
        <f>ROUND(I223*H223,2)</f>
        <v>0</v>
      </c>
      <c r="K223" s="211" t="s">
        <v>122</v>
      </c>
      <c r="L223" s="42"/>
      <c r="M223" s="216" t="s">
        <v>1</v>
      </c>
      <c r="N223" s="217" t="s">
        <v>38</v>
      </c>
      <c r="O223" s="89"/>
      <c r="P223" s="218">
        <f>O223*H223</f>
        <v>0</v>
      </c>
      <c r="Q223" s="218">
        <v>0.61348000000000003</v>
      </c>
      <c r="R223" s="218">
        <f>Q223*H223</f>
        <v>3.0674000000000001</v>
      </c>
      <c r="S223" s="218">
        <v>0</v>
      </c>
      <c r="T223" s="219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20" t="s">
        <v>123</v>
      </c>
      <c r="AT223" s="220" t="s">
        <v>118</v>
      </c>
      <c r="AU223" s="220" t="s">
        <v>80</v>
      </c>
      <c r="AY223" s="15" t="s">
        <v>116</v>
      </c>
      <c r="BE223" s="221">
        <f>IF(N223="základní",J223,0)</f>
        <v>0</v>
      </c>
      <c r="BF223" s="221">
        <f>IF(N223="snížená",J223,0)</f>
        <v>0</v>
      </c>
      <c r="BG223" s="221">
        <f>IF(N223="zákl. přenesená",J223,0)</f>
        <v>0</v>
      </c>
      <c r="BH223" s="221">
        <f>IF(N223="sníž. přenesená",J223,0)</f>
        <v>0</v>
      </c>
      <c r="BI223" s="221">
        <f>IF(N223="nulová",J223,0)</f>
        <v>0</v>
      </c>
      <c r="BJ223" s="15" t="s">
        <v>78</v>
      </c>
      <c r="BK223" s="221">
        <f>ROUND(I223*H223,2)</f>
        <v>0</v>
      </c>
      <c r="BL223" s="15" t="s">
        <v>123</v>
      </c>
      <c r="BM223" s="220" t="s">
        <v>362</v>
      </c>
    </row>
    <row r="224" s="2" customFormat="1" ht="16.5" customHeight="1">
      <c r="A224" s="36"/>
      <c r="B224" s="37"/>
      <c r="C224" s="238" t="s">
        <v>363</v>
      </c>
      <c r="D224" s="238" t="s">
        <v>173</v>
      </c>
      <c r="E224" s="239" t="s">
        <v>364</v>
      </c>
      <c r="F224" s="240" t="s">
        <v>365</v>
      </c>
      <c r="G224" s="241" t="s">
        <v>281</v>
      </c>
      <c r="H224" s="242">
        <v>5.0499999999999998</v>
      </c>
      <c r="I224" s="243"/>
      <c r="J224" s="244">
        <f>ROUND(I224*H224,2)</f>
        <v>0</v>
      </c>
      <c r="K224" s="240" t="s">
        <v>122</v>
      </c>
      <c r="L224" s="245"/>
      <c r="M224" s="246" t="s">
        <v>1</v>
      </c>
      <c r="N224" s="247" t="s">
        <v>38</v>
      </c>
      <c r="O224" s="89"/>
      <c r="P224" s="218">
        <f>O224*H224</f>
        <v>0</v>
      </c>
      <c r="Q224" s="218">
        <v>0.30399999999999999</v>
      </c>
      <c r="R224" s="218">
        <f>Q224*H224</f>
        <v>1.5351999999999999</v>
      </c>
      <c r="S224" s="218">
        <v>0</v>
      </c>
      <c r="T224" s="219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20" t="s">
        <v>156</v>
      </c>
      <c r="AT224" s="220" t="s">
        <v>173</v>
      </c>
      <c r="AU224" s="220" t="s">
        <v>80</v>
      </c>
      <c r="AY224" s="15" t="s">
        <v>116</v>
      </c>
      <c r="BE224" s="221">
        <f>IF(N224="základní",J224,0)</f>
        <v>0</v>
      </c>
      <c r="BF224" s="221">
        <f>IF(N224="snížená",J224,0)</f>
        <v>0</v>
      </c>
      <c r="BG224" s="221">
        <f>IF(N224="zákl. přenesená",J224,0)</f>
        <v>0</v>
      </c>
      <c r="BH224" s="221">
        <f>IF(N224="sníž. přenesená",J224,0)</f>
        <v>0</v>
      </c>
      <c r="BI224" s="221">
        <f>IF(N224="nulová",J224,0)</f>
        <v>0</v>
      </c>
      <c r="BJ224" s="15" t="s">
        <v>78</v>
      </c>
      <c r="BK224" s="221">
        <f>ROUND(I224*H224,2)</f>
        <v>0</v>
      </c>
      <c r="BL224" s="15" t="s">
        <v>123</v>
      </c>
      <c r="BM224" s="220" t="s">
        <v>366</v>
      </c>
    </row>
    <row r="225" s="13" customFormat="1">
      <c r="A225" s="13"/>
      <c r="B225" s="227"/>
      <c r="C225" s="228"/>
      <c r="D225" s="222" t="s">
        <v>149</v>
      </c>
      <c r="E225" s="228"/>
      <c r="F225" s="230" t="s">
        <v>367</v>
      </c>
      <c r="G225" s="228"/>
      <c r="H225" s="231">
        <v>5.0499999999999998</v>
      </c>
      <c r="I225" s="232"/>
      <c r="J225" s="228"/>
      <c r="K225" s="228"/>
      <c r="L225" s="233"/>
      <c r="M225" s="234"/>
      <c r="N225" s="235"/>
      <c r="O225" s="235"/>
      <c r="P225" s="235"/>
      <c r="Q225" s="235"/>
      <c r="R225" s="235"/>
      <c r="S225" s="235"/>
      <c r="T225" s="23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7" t="s">
        <v>149</v>
      </c>
      <c r="AU225" s="237" t="s">
        <v>80</v>
      </c>
      <c r="AV225" s="13" t="s">
        <v>80</v>
      </c>
      <c r="AW225" s="13" t="s">
        <v>4</v>
      </c>
      <c r="AX225" s="13" t="s">
        <v>78</v>
      </c>
      <c r="AY225" s="237" t="s">
        <v>116</v>
      </c>
    </row>
    <row r="226" s="2" customFormat="1" ht="24.15" customHeight="1">
      <c r="A226" s="36"/>
      <c r="B226" s="37"/>
      <c r="C226" s="209" t="s">
        <v>368</v>
      </c>
      <c r="D226" s="209" t="s">
        <v>118</v>
      </c>
      <c r="E226" s="210" t="s">
        <v>369</v>
      </c>
      <c r="F226" s="211" t="s">
        <v>370</v>
      </c>
      <c r="G226" s="212" t="s">
        <v>141</v>
      </c>
      <c r="H226" s="213">
        <v>1.169</v>
      </c>
      <c r="I226" s="214"/>
      <c r="J226" s="215">
        <f>ROUND(I226*H226,2)</f>
        <v>0</v>
      </c>
      <c r="K226" s="211" t="s">
        <v>122</v>
      </c>
      <c r="L226" s="42"/>
      <c r="M226" s="216" t="s">
        <v>1</v>
      </c>
      <c r="N226" s="217" t="s">
        <v>38</v>
      </c>
      <c r="O226" s="89"/>
      <c r="P226" s="218">
        <f>O226*H226</f>
        <v>0</v>
      </c>
      <c r="Q226" s="218">
        <v>2.5122499999999999</v>
      </c>
      <c r="R226" s="218">
        <f>Q226*H226</f>
        <v>2.9368202499999998</v>
      </c>
      <c r="S226" s="218">
        <v>0</v>
      </c>
      <c r="T226" s="219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220" t="s">
        <v>123</v>
      </c>
      <c r="AT226" s="220" t="s">
        <v>118</v>
      </c>
      <c r="AU226" s="220" t="s">
        <v>80</v>
      </c>
      <c r="AY226" s="15" t="s">
        <v>116</v>
      </c>
      <c r="BE226" s="221">
        <f>IF(N226="základní",J226,0)</f>
        <v>0</v>
      </c>
      <c r="BF226" s="221">
        <f>IF(N226="snížená",J226,0)</f>
        <v>0</v>
      </c>
      <c r="BG226" s="221">
        <f>IF(N226="zákl. přenesená",J226,0)</f>
        <v>0</v>
      </c>
      <c r="BH226" s="221">
        <f>IF(N226="sníž. přenesená",J226,0)</f>
        <v>0</v>
      </c>
      <c r="BI226" s="221">
        <f>IF(N226="nulová",J226,0)</f>
        <v>0</v>
      </c>
      <c r="BJ226" s="15" t="s">
        <v>78</v>
      </c>
      <c r="BK226" s="221">
        <f>ROUND(I226*H226,2)</f>
        <v>0</v>
      </c>
      <c r="BL226" s="15" t="s">
        <v>123</v>
      </c>
      <c r="BM226" s="220" t="s">
        <v>371</v>
      </c>
    </row>
    <row r="227" s="13" customFormat="1">
      <c r="A227" s="13"/>
      <c r="B227" s="227"/>
      <c r="C227" s="228"/>
      <c r="D227" s="222" t="s">
        <v>149</v>
      </c>
      <c r="E227" s="229" t="s">
        <v>1</v>
      </c>
      <c r="F227" s="230" t="s">
        <v>372</v>
      </c>
      <c r="G227" s="228"/>
      <c r="H227" s="231">
        <v>1.169</v>
      </c>
      <c r="I227" s="232"/>
      <c r="J227" s="228"/>
      <c r="K227" s="228"/>
      <c r="L227" s="233"/>
      <c r="M227" s="234"/>
      <c r="N227" s="235"/>
      <c r="O227" s="235"/>
      <c r="P227" s="235"/>
      <c r="Q227" s="235"/>
      <c r="R227" s="235"/>
      <c r="S227" s="235"/>
      <c r="T227" s="23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7" t="s">
        <v>149</v>
      </c>
      <c r="AU227" s="237" t="s">
        <v>80</v>
      </c>
      <c r="AV227" s="13" t="s">
        <v>80</v>
      </c>
      <c r="AW227" s="13" t="s">
        <v>30</v>
      </c>
      <c r="AX227" s="13" t="s">
        <v>78</v>
      </c>
      <c r="AY227" s="237" t="s">
        <v>116</v>
      </c>
    </row>
    <row r="228" s="2" customFormat="1" ht="24.15" customHeight="1">
      <c r="A228" s="36"/>
      <c r="B228" s="37"/>
      <c r="C228" s="209" t="s">
        <v>373</v>
      </c>
      <c r="D228" s="209" t="s">
        <v>118</v>
      </c>
      <c r="E228" s="210" t="s">
        <v>374</v>
      </c>
      <c r="F228" s="211" t="s">
        <v>375</v>
      </c>
      <c r="G228" s="212" t="s">
        <v>281</v>
      </c>
      <c r="H228" s="213">
        <v>12</v>
      </c>
      <c r="I228" s="214"/>
      <c r="J228" s="215">
        <f>ROUND(I228*H228,2)</f>
        <v>0</v>
      </c>
      <c r="K228" s="211" t="s">
        <v>122</v>
      </c>
      <c r="L228" s="42"/>
      <c r="M228" s="216" t="s">
        <v>1</v>
      </c>
      <c r="N228" s="217" t="s">
        <v>38</v>
      </c>
      <c r="O228" s="89"/>
      <c r="P228" s="218">
        <f>O228*H228</f>
        <v>0</v>
      </c>
      <c r="Q228" s="218">
        <v>0</v>
      </c>
      <c r="R228" s="218">
        <f>Q228*H228</f>
        <v>0</v>
      </c>
      <c r="S228" s="218">
        <v>0.17199999999999999</v>
      </c>
      <c r="T228" s="219">
        <f>S228*H228</f>
        <v>2.0640000000000001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20" t="s">
        <v>123</v>
      </c>
      <c r="AT228" s="220" t="s">
        <v>118</v>
      </c>
      <c r="AU228" s="220" t="s">
        <v>80</v>
      </c>
      <c r="AY228" s="15" t="s">
        <v>116</v>
      </c>
      <c r="BE228" s="221">
        <f>IF(N228="základní",J228,0)</f>
        <v>0</v>
      </c>
      <c r="BF228" s="221">
        <f>IF(N228="snížená",J228,0)</f>
        <v>0</v>
      </c>
      <c r="BG228" s="221">
        <f>IF(N228="zákl. přenesená",J228,0)</f>
        <v>0</v>
      </c>
      <c r="BH228" s="221">
        <f>IF(N228="sníž. přenesená",J228,0)</f>
        <v>0</v>
      </c>
      <c r="BI228" s="221">
        <f>IF(N228="nulová",J228,0)</f>
        <v>0</v>
      </c>
      <c r="BJ228" s="15" t="s">
        <v>78</v>
      </c>
      <c r="BK228" s="221">
        <f>ROUND(I228*H228,2)</f>
        <v>0</v>
      </c>
      <c r="BL228" s="15" t="s">
        <v>123</v>
      </c>
      <c r="BM228" s="220" t="s">
        <v>376</v>
      </c>
    </row>
    <row r="229" s="2" customFormat="1" ht="24.15" customHeight="1">
      <c r="A229" s="36"/>
      <c r="B229" s="37"/>
      <c r="C229" s="209" t="s">
        <v>377</v>
      </c>
      <c r="D229" s="209" t="s">
        <v>118</v>
      </c>
      <c r="E229" s="210" t="s">
        <v>378</v>
      </c>
      <c r="F229" s="211" t="s">
        <v>379</v>
      </c>
      <c r="G229" s="212" t="s">
        <v>333</v>
      </c>
      <c r="H229" s="213">
        <v>2</v>
      </c>
      <c r="I229" s="214"/>
      <c r="J229" s="215">
        <f>ROUND(I229*H229,2)</f>
        <v>0</v>
      </c>
      <c r="K229" s="211" t="s">
        <v>122</v>
      </c>
      <c r="L229" s="42"/>
      <c r="M229" s="216" t="s">
        <v>1</v>
      </c>
      <c r="N229" s="217" t="s">
        <v>38</v>
      </c>
      <c r="O229" s="89"/>
      <c r="P229" s="218">
        <f>O229*H229</f>
        <v>0</v>
      </c>
      <c r="Q229" s="218">
        <v>0.00069999999999999999</v>
      </c>
      <c r="R229" s="218">
        <f>Q229*H229</f>
        <v>0.0014</v>
      </c>
      <c r="S229" s="218">
        <v>0</v>
      </c>
      <c r="T229" s="219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220" t="s">
        <v>123</v>
      </c>
      <c r="AT229" s="220" t="s">
        <v>118</v>
      </c>
      <c r="AU229" s="220" t="s">
        <v>80</v>
      </c>
      <c r="AY229" s="15" t="s">
        <v>116</v>
      </c>
      <c r="BE229" s="221">
        <f>IF(N229="základní",J229,0)</f>
        <v>0</v>
      </c>
      <c r="BF229" s="221">
        <f>IF(N229="snížená",J229,0)</f>
        <v>0</v>
      </c>
      <c r="BG229" s="221">
        <f>IF(N229="zákl. přenesená",J229,0)</f>
        <v>0</v>
      </c>
      <c r="BH229" s="221">
        <f>IF(N229="sníž. přenesená",J229,0)</f>
        <v>0</v>
      </c>
      <c r="BI229" s="221">
        <f>IF(N229="nulová",J229,0)</f>
        <v>0</v>
      </c>
      <c r="BJ229" s="15" t="s">
        <v>78</v>
      </c>
      <c r="BK229" s="221">
        <f>ROUND(I229*H229,2)</f>
        <v>0</v>
      </c>
      <c r="BL229" s="15" t="s">
        <v>123</v>
      </c>
      <c r="BM229" s="220" t="s">
        <v>380</v>
      </c>
    </row>
    <row r="230" s="2" customFormat="1" ht="24.15" customHeight="1">
      <c r="A230" s="36"/>
      <c r="B230" s="37"/>
      <c r="C230" s="238" t="s">
        <v>381</v>
      </c>
      <c r="D230" s="238" t="s">
        <v>173</v>
      </c>
      <c r="E230" s="239" t="s">
        <v>382</v>
      </c>
      <c r="F230" s="240" t="s">
        <v>383</v>
      </c>
      <c r="G230" s="241" t="s">
        <v>333</v>
      </c>
      <c r="H230" s="242">
        <v>1</v>
      </c>
      <c r="I230" s="243"/>
      <c r="J230" s="244">
        <f>ROUND(I230*H230,2)</f>
        <v>0</v>
      </c>
      <c r="K230" s="240" t="s">
        <v>122</v>
      </c>
      <c r="L230" s="245"/>
      <c r="M230" s="246" t="s">
        <v>1</v>
      </c>
      <c r="N230" s="247" t="s">
        <v>38</v>
      </c>
      <c r="O230" s="89"/>
      <c r="P230" s="218">
        <f>O230*H230</f>
        <v>0</v>
      </c>
      <c r="Q230" s="218">
        <v>0.0012999999999999999</v>
      </c>
      <c r="R230" s="218">
        <f>Q230*H230</f>
        <v>0.0012999999999999999</v>
      </c>
      <c r="S230" s="218">
        <v>0</v>
      </c>
      <c r="T230" s="219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20" t="s">
        <v>156</v>
      </c>
      <c r="AT230" s="220" t="s">
        <v>173</v>
      </c>
      <c r="AU230" s="220" t="s">
        <v>80</v>
      </c>
      <c r="AY230" s="15" t="s">
        <v>116</v>
      </c>
      <c r="BE230" s="221">
        <f>IF(N230="základní",J230,0)</f>
        <v>0</v>
      </c>
      <c r="BF230" s="221">
        <f>IF(N230="snížená",J230,0)</f>
        <v>0</v>
      </c>
      <c r="BG230" s="221">
        <f>IF(N230="zákl. přenesená",J230,0)</f>
        <v>0</v>
      </c>
      <c r="BH230" s="221">
        <f>IF(N230="sníž. přenesená",J230,0)</f>
        <v>0</v>
      </c>
      <c r="BI230" s="221">
        <f>IF(N230="nulová",J230,0)</f>
        <v>0</v>
      </c>
      <c r="BJ230" s="15" t="s">
        <v>78</v>
      </c>
      <c r="BK230" s="221">
        <f>ROUND(I230*H230,2)</f>
        <v>0</v>
      </c>
      <c r="BL230" s="15" t="s">
        <v>123</v>
      </c>
      <c r="BM230" s="220" t="s">
        <v>384</v>
      </c>
    </row>
    <row r="231" s="2" customFormat="1" ht="24.15" customHeight="1">
      <c r="A231" s="36"/>
      <c r="B231" s="37"/>
      <c r="C231" s="238" t="s">
        <v>385</v>
      </c>
      <c r="D231" s="238" t="s">
        <v>173</v>
      </c>
      <c r="E231" s="239" t="s">
        <v>386</v>
      </c>
      <c r="F231" s="240" t="s">
        <v>387</v>
      </c>
      <c r="G231" s="241" t="s">
        <v>333</v>
      </c>
      <c r="H231" s="242">
        <v>1</v>
      </c>
      <c r="I231" s="243"/>
      <c r="J231" s="244">
        <f>ROUND(I231*H231,2)</f>
        <v>0</v>
      </c>
      <c r="K231" s="240" t="s">
        <v>122</v>
      </c>
      <c r="L231" s="245"/>
      <c r="M231" s="246" t="s">
        <v>1</v>
      </c>
      <c r="N231" s="247" t="s">
        <v>38</v>
      </c>
      <c r="O231" s="89"/>
      <c r="P231" s="218">
        <f>O231*H231</f>
        <v>0</v>
      </c>
      <c r="Q231" s="218">
        <v>0.0025000000000000001</v>
      </c>
      <c r="R231" s="218">
        <f>Q231*H231</f>
        <v>0.0025000000000000001</v>
      </c>
      <c r="S231" s="218">
        <v>0</v>
      </c>
      <c r="T231" s="219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20" t="s">
        <v>156</v>
      </c>
      <c r="AT231" s="220" t="s">
        <v>173</v>
      </c>
      <c r="AU231" s="220" t="s">
        <v>80</v>
      </c>
      <c r="AY231" s="15" t="s">
        <v>116</v>
      </c>
      <c r="BE231" s="221">
        <f>IF(N231="základní",J231,0)</f>
        <v>0</v>
      </c>
      <c r="BF231" s="221">
        <f>IF(N231="snížená",J231,0)</f>
        <v>0</v>
      </c>
      <c r="BG231" s="221">
        <f>IF(N231="zákl. přenesená",J231,0)</f>
        <v>0</v>
      </c>
      <c r="BH231" s="221">
        <f>IF(N231="sníž. přenesená",J231,0)</f>
        <v>0</v>
      </c>
      <c r="BI231" s="221">
        <f>IF(N231="nulová",J231,0)</f>
        <v>0</v>
      </c>
      <c r="BJ231" s="15" t="s">
        <v>78</v>
      </c>
      <c r="BK231" s="221">
        <f>ROUND(I231*H231,2)</f>
        <v>0</v>
      </c>
      <c r="BL231" s="15" t="s">
        <v>123</v>
      </c>
      <c r="BM231" s="220" t="s">
        <v>388</v>
      </c>
    </row>
    <row r="232" s="2" customFormat="1" ht="24.15" customHeight="1">
      <c r="A232" s="36"/>
      <c r="B232" s="37"/>
      <c r="C232" s="209" t="s">
        <v>389</v>
      </c>
      <c r="D232" s="209" t="s">
        <v>118</v>
      </c>
      <c r="E232" s="210" t="s">
        <v>390</v>
      </c>
      <c r="F232" s="211" t="s">
        <v>391</v>
      </c>
      <c r="G232" s="212" t="s">
        <v>333</v>
      </c>
      <c r="H232" s="213">
        <v>1</v>
      </c>
      <c r="I232" s="214"/>
      <c r="J232" s="215">
        <f>ROUND(I232*H232,2)</f>
        <v>0</v>
      </c>
      <c r="K232" s="211" t="s">
        <v>122</v>
      </c>
      <c r="L232" s="42"/>
      <c r="M232" s="216" t="s">
        <v>1</v>
      </c>
      <c r="N232" s="217" t="s">
        <v>38</v>
      </c>
      <c r="O232" s="89"/>
      <c r="P232" s="218">
        <f>O232*H232</f>
        <v>0</v>
      </c>
      <c r="Q232" s="218">
        <v>0.11241</v>
      </c>
      <c r="R232" s="218">
        <f>Q232*H232</f>
        <v>0.11241</v>
      </c>
      <c r="S232" s="218">
        <v>0</v>
      </c>
      <c r="T232" s="219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220" t="s">
        <v>123</v>
      </c>
      <c r="AT232" s="220" t="s">
        <v>118</v>
      </c>
      <c r="AU232" s="220" t="s">
        <v>80</v>
      </c>
      <c r="AY232" s="15" t="s">
        <v>116</v>
      </c>
      <c r="BE232" s="221">
        <f>IF(N232="základní",J232,0)</f>
        <v>0</v>
      </c>
      <c r="BF232" s="221">
        <f>IF(N232="snížená",J232,0)</f>
        <v>0</v>
      </c>
      <c r="BG232" s="221">
        <f>IF(N232="zákl. přenesená",J232,0)</f>
        <v>0</v>
      </c>
      <c r="BH232" s="221">
        <f>IF(N232="sníž. přenesená",J232,0)</f>
        <v>0</v>
      </c>
      <c r="BI232" s="221">
        <f>IF(N232="nulová",J232,0)</f>
        <v>0</v>
      </c>
      <c r="BJ232" s="15" t="s">
        <v>78</v>
      </c>
      <c r="BK232" s="221">
        <f>ROUND(I232*H232,2)</f>
        <v>0</v>
      </c>
      <c r="BL232" s="15" t="s">
        <v>123</v>
      </c>
      <c r="BM232" s="220" t="s">
        <v>392</v>
      </c>
    </row>
    <row r="233" s="2" customFormat="1" ht="21.75" customHeight="1">
      <c r="A233" s="36"/>
      <c r="B233" s="37"/>
      <c r="C233" s="238" t="s">
        <v>393</v>
      </c>
      <c r="D233" s="238" t="s">
        <v>173</v>
      </c>
      <c r="E233" s="239" t="s">
        <v>394</v>
      </c>
      <c r="F233" s="240" t="s">
        <v>395</v>
      </c>
      <c r="G233" s="241" t="s">
        <v>333</v>
      </c>
      <c r="H233" s="242">
        <v>1</v>
      </c>
      <c r="I233" s="243"/>
      <c r="J233" s="244">
        <f>ROUND(I233*H233,2)</f>
        <v>0</v>
      </c>
      <c r="K233" s="240" t="s">
        <v>122</v>
      </c>
      <c r="L233" s="245"/>
      <c r="M233" s="246" t="s">
        <v>1</v>
      </c>
      <c r="N233" s="247" t="s">
        <v>38</v>
      </c>
      <c r="O233" s="89"/>
      <c r="P233" s="218">
        <f>O233*H233</f>
        <v>0</v>
      </c>
      <c r="Q233" s="218">
        <v>0.0061000000000000004</v>
      </c>
      <c r="R233" s="218">
        <f>Q233*H233</f>
        <v>0.0061000000000000004</v>
      </c>
      <c r="S233" s="218">
        <v>0</v>
      </c>
      <c r="T233" s="219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220" t="s">
        <v>156</v>
      </c>
      <c r="AT233" s="220" t="s">
        <v>173</v>
      </c>
      <c r="AU233" s="220" t="s">
        <v>80</v>
      </c>
      <c r="AY233" s="15" t="s">
        <v>116</v>
      </c>
      <c r="BE233" s="221">
        <f>IF(N233="základní",J233,0)</f>
        <v>0</v>
      </c>
      <c r="BF233" s="221">
        <f>IF(N233="snížená",J233,0)</f>
        <v>0</v>
      </c>
      <c r="BG233" s="221">
        <f>IF(N233="zákl. přenesená",J233,0)</f>
        <v>0</v>
      </c>
      <c r="BH233" s="221">
        <f>IF(N233="sníž. přenesená",J233,0)</f>
        <v>0</v>
      </c>
      <c r="BI233" s="221">
        <f>IF(N233="nulová",J233,0)</f>
        <v>0</v>
      </c>
      <c r="BJ233" s="15" t="s">
        <v>78</v>
      </c>
      <c r="BK233" s="221">
        <f>ROUND(I233*H233,2)</f>
        <v>0</v>
      </c>
      <c r="BL233" s="15" t="s">
        <v>123</v>
      </c>
      <c r="BM233" s="220" t="s">
        <v>396</v>
      </c>
    </row>
    <row r="234" s="2" customFormat="1" ht="16.5" customHeight="1">
      <c r="A234" s="36"/>
      <c r="B234" s="37"/>
      <c r="C234" s="238" t="s">
        <v>397</v>
      </c>
      <c r="D234" s="238" t="s">
        <v>173</v>
      </c>
      <c r="E234" s="239" t="s">
        <v>398</v>
      </c>
      <c r="F234" s="240" t="s">
        <v>399</v>
      </c>
      <c r="G234" s="241" t="s">
        <v>333</v>
      </c>
      <c r="H234" s="242">
        <v>1</v>
      </c>
      <c r="I234" s="243"/>
      <c r="J234" s="244">
        <f>ROUND(I234*H234,2)</f>
        <v>0</v>
      </c>
      <c r="K234" s="240" t="s">
        <v>122</v>
      </c>
      <c r="L234" s="245"/>
      <c r="M234" s="246" t="s">
        <v>1</v>
      </c>
      <c r="N234" s="247" t="s">
        <v>38</v>
      </c>
      <c r="O234" s="89"/>
      <c r="P234" s="218">
        <f>O234*H234</f>
        <v>0</v>
      </c>
      <c r="Q234" s="218">
        <v>0.0030000000000000001</v>
      </c>
      <c r="R234" s="218">
        <f>Q234*H234</f>
        <v>0.0030000000000000001</v>
      </c>
      <c r="S234" s="218">
        <v>0</v>
      </c>
      <c r="T234" s="219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20" t="s">
        <v>156</v>
      </c>
      <c r="AT234" s="220" t="s">
        <v>173</v>
      </c>
      <c r="AU234" s="220" t="s">
        <v>80</v>
      </c>
      <c r="AY234" s="15" t="s">
        <v>116</v>
      </c>
      <c r="BE234" s="221">
        <f>IF(N234="základní",J234,0)</f>
        <v>0</v>
      </c>
      <c r="BF234" s="221">
        <f>IF(N234="snížená",J234,0)</f>
        <v>0</v>
      </c>
      <c r="BG234" s="221">
        <f>IF(N234="zákl. přenesená",J234,0)</f>
        <v>0</v>
      </c>
      <c r="BH234" s="221">
        <f>IF(N234="sníž. přenesená",J234,0)</f>
        <v>0</v>
      </c>
      <c r="BI234" s="221">
        <f>IF(N234="nulová",J234,0)</f>
        <v>0</v>
      </c>
      <c r="BJ234" s="15" t="s">
        <v>78</v>
      </c>
      <c r="BK234" s="221">
        <f>ROUND(I234*H234,2)</f>
        <v>0</v>
      </c>
      <c r="BL234" s="15" t="s">
        <v>123</v>
      </c>
      <c r="BM234" s="220" t="s">
        <v>400</v>
      </c>
    </row>
    <row r="235" s="2" customFormat="1" ht="16.5" customHeight="1">
      <c r="A235" s="36"/>
      <c r="B235" s="37"/>
      <c r="C235" s="238" t="s">
        <v>401</v>
      </c>
      <c r="D235" s="238" t="s">
        <v>173</v>
      </c>
      <c r="E235" s="239" t="s">
        <v>402</v>
      </c>
      <c r="F235" s="240" t="s">
        <v>403</v>
      </c>
      <c r="G235" s="241" t="s">
        <v>333</v>
      </c>
      <c r="H235" s="242">
        <v>1</v>
      </c>
      <c r="I235" s="243"/>
      <c r="J235" s="244">
        <f>ROUND(I235*H235,2)</f>
        <v>0</v>
      </c>
      <c r="K235" s="240" t="s">
        <v>122</v>
      </c>
      <c r="L235" s="245"/>
      <c r="M235" s="246" t="s">
        <v>1</v>
      </c>
      <c r="N235" s="247" t="s">
        <v>38</v>
      </c>
      <c r="O235" s="89"/>
      <c r="P235" s="218">
        <f>O235*H235</f>
        <v>0</v>
      </c>
      <c r="Q235" s="218">
        <v>0.00010000000000000001</v>
      </c>
      <c r="R235" s="218">
        <f>Q235*H235</f>
        <v>0.00010000000000000001</v>
      </c>
      <c r="S235" s="218">
        <v>0</v>
      </c>
      <c r="T235" s="219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220" t="s">
        <v>156</v>
      </c>
      <c r="AT235" s="220" t="s">
        <v>173</v>
      </c>
      <c r="AU235" s="220" t="s">
        <v>80</v>
      </c>
      <c r="AY235" s="15" t="s">
        <v>116</v>
      </c>
      <c r="BE235" s="221">
        <f>IF(N235="základní",J235,0)</f>
        <v>0</v>
      </c>
      <c r="BF235" s="221">
        <f>IF(N235="snížená",J235,0)</f>
        <v>0</v>
      </c>
      <c r="BG235" s="221">
        <f>IF(N235="zákl. přenesená",J235,0)</f>
        <v>0</v>
      </c>
      <c r="BH235" s="221">
        <f>IF(N235="sníž. přenesená",J235,0)</f>
        <v>0</v>
      </c>
      <c r="BI235" s="221">
        <f>IF(N235="nulová",J235,0)</f>
        <v>0</v>
      </c>
      <c r="BJ235" s="15" t="s">
        <v>78</v>
      </c>
      <c r="BK235" s="221">
        <f>ROUND(I235*H235,2)</f>
        <v>0</v>
      </c>
      <c r="BL235" s="15" t="s">
        <v>123</v>
      </c>
      <c r="BM235" s="220" t="s">
        <v>404</v>
      </c>
    </row>
    <row r="236" s="2" customFormat="1" ht="21.75" customHeight="1">
      <c r="A236" s="36"/>
      <c r="B236" s="37"/>
      <c r="C236" s="238" t="s">
        <v>405</v>
      </c>
      <c r="D236" s="238" t="s">
        <v>173</v>
      </c>
      <c r="E236" s="239" t="s">
        <v>406</v>
      </c>
      <c r="F236" s="240" t="s">
        <v>407</v>
      </c>
      <c r="G236" s="241" t="s">
        <v>333</v>
      </c>
      <c r="H236" s="242">
        <v>4</v>
      </c>
      <c r="I236" s="243"/>
      <c r="J236" s="244">
        <f>ROUND(I236*H236,2)</f>
        <v>0</v>
      </c>
      <c r="K236" s="240" t="s">
        <v>122</v>
      </c>
      <c r="L236" s="245"/>
      <c r="M236" s="246" t="s">
        <v>1</v>
      </c>
      <c r="N236" s="247" t="s">
        <v>38</v>
      </c>
      <c r="O236" s="89"/>
      <c r="P236" s="218">
        <f>O236*H236</f>
        <v>0</v>
      </c>
      <c r="Q236" s="218">
        <v>0.00035</v>
      </c>
      <c r="R236" s="218">
        <f>Q236*H236</f>
        <v>0.0014</v>
      </c>
      <c r="S236" s="218">
        <v>0</v>
      </c>
      <c r="T236" s="219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220" t="s">
        <v>156</v>
      </c>
      <c r="AT236" s="220" t="s">
        <v>173</v>
      </c>
      <c r="AU236" s="220" t="s">
        <v>80</v>
      </c>
      <c r="AY236" s="15" t="s">
        <v>116</v>
      </c>
      <c r="BE236" s="221">
        <f>IF(N236="základní",J236,0)</f>
        <v>0</v>
      </c>
      <c r="BF236" s="221">
        <f>IF(N236="snížená",J236,0)</f>
        <v>0</v>
      </c>
      <c r="BG236" s="221">
        <f>IF(N236="zákl. přenesená",J236,0)</f>
        <v>0</v>
      </c>
      <c r="BH236" s="221">
        <f>IF(N236="sníž. přenesená",J236,0)</f>
        <v>0</v>
      </c>
      <c r="BI236" s="221">
        <f>IF(N236="nulová",J236,0)</f>
        <v>0</v>
      </c>
      <c r="BJ236" s="15" t="s">
        <v>78</v>
      </c>
      <c r="BK236" s="221">
        <f>ROUND(I236*H236,2)</f>
        <v>0</v>
      </c>
      <c r="BL236" s="15" t="s">
        <v>123</v>
      </c>
      <c r="BM236" s="220" t="s">
        <v>408</v>
      </c>
    </row>
    <row r="237" s="12" customFormat="1" ht="22.8" customHeight="1">
      <c r="A237" s="12"/>
      <c r="B237" s="193"/>
      <c r="C237" s="194"/>
      <c r="D237" s="195" t="s">
        <v>72</v>
      </c>
      <c r="E237" s="207" t="s">
        <v>409</v>
      </c>
      <c r="F237" s="207" t="s">
        <v>410</v>
      </c>
      <c r="G237" s="194"/>
      <c r="H237" s="194"/>
      <c r="I237" s="197"/>
      <c r="J237" s="208">
        <f>BK237</f>
        <v>0</v>
      </c>
      <c r="K237" s="194"/>
      <c r="L237" s="199"/>
      <c r="M237" s="200"/>
      <c r="N237" s="201"/>
      <c r="O237" s="201"/>
      <c r="P237" s="202">
        <f>P238</f>
        <v>0</v>
      </c>
      <c r="Q237" s="201"/>
      <c r="R237" s="202">
        <f>R238</f>
        <v>0</v>
      </c>
      <c r="S237" s="201"/>
      <c r="T237" s="203">
        <f>T238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04" t="s">
        <v>78</v>
      </c>
      <c r="AT237" s="205" t="s">
        <v>72</v>
      </c>
      <c r="AU237" s="205" t="s">
        <v>78</v>
      </c>
      <c r="AY237" s="204" t="s">
        <v>116</v>
      </c>
      <c r="BK237" s="206">
        <f>BK238</f>
        <v>0</v>
      </c>
    </row>
    <row r="238" s="2" customFormat="1" ht="33" customHeight="1">
      <c r="A238" s="36"/>
      <c r="B238" s="37"/>
      <c r="C238" s="209" t="s">
        <v>411</v>
      </c>
      <c r="D238" s="209" t="s">
        <v>118</v>
      </c>
      <c r="E238" s="210" t="s">
        <v>412</v>
      </c>
      <c r="F238" s="211" t="s">
        <v>413</v>
      </c>
      <c r="G238" s="212" t="s">
        <v>224</v>
      </c>
      <c r="H238" s="213">
        <v>9334.4519999999993</v>
      </c>
      <c r="I238" s="214"/>
      <c r="J238" s="215">
        <f>ROUND(I238*H238,2)</f>
        <v>0</v>
      </c>
      <c r="K238" s="211" t="s">
        <v>122</v>
      </c>
      <c r="L238" s="42"/>
      <c r="M238" s="216" t="s">
        <v>1</v>
      </c>
      <c r="N238" s="217" t="s">
        <v>38</v>
      </c>
      <c r="O238" s="89"/>
      <c r="P238" s="218">
        <f>O238*H238</f>
        <v>0</v>
      </c>
      <c r="Q238" s="218">
        <v>0</v>
      </c>
      <c r="R238" s="218">
        <f>Q238*H238</f>
        <v>0</v>
      </c>
      <c r="S238" s="218">
        <v>0</v>
      </c>
      <c r="T238" s="219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20" t="s">
        <v>123</v>
      </c>
      <c r="AT238" s="220" t="s">
        <v>118</v>
      </c>
      <c r="AU238" s="220" t="s">
        <v>80</v>
      </c>
      <c r="AY238" s="15" t="s">
        <v>116</v>
      </c>
      <c r="BE238" s="221">
        <f>IF(N238="základní",J238,0)</f>
        <v>0</v>
      </c>
      <c r="BF238" s="221">
        <f>IF(N238="snížená",J238,0)</f>
        <v>0</v>
      </c>
      <c r="BG238" s="221">
        <f>IF(N238="zákl. přenesená",J238,0)</f>
        <v>0</v>
      </c>
      <c r="BH238" s="221">
        <f>IF(N238="sníž. přenesená",J238,0)</f>
        <v>0</v>
      </c>
      <c r="BI238" s="221">
        <f>IF(N238="nulová",J238,0)</f>
        <v>0</v>
      </c>
      <c r="BJ238" s="15" t="s">
        <v>78</v>
      </c>
      <c r="BK238" s="221">
        <f>ROUND(I238*H238,2)</f>
        <v>0</v>
      </c>
      <c r="BL238" s="15" t="s">
        <v>123</v>
      </c>
      <c r="BM238" s="220" t="s">
        <v>414</v>
      </c>
    </row>
    <row r="239" s="12" customFormat="1" ht="25.92" customHeight="1">
      <c r="A239" s="12"/>
      <c r="B239" s="193"/>
      <c r="C239" s="194"/>
      <c r="D239" s="195" t="s">
        <v>72</v>
      </c>
      <c r="E239" s="196" t="s">
        <v>415</v>
      </c>
      <c r="F239" s="196" t="s">
        <v>416</v>
      </c>
      <c r="G239" s="194"/>
      <c r="H239" s="194"/>
      <c r="I239" s="197"/>
      <c r="J239" s="198">
        <f>BK239</f>
        <v>0</v>
      </c>
      <c r="K239" s="194"/>
      <c r="L239" s="199"/>
      <c r="M239" s="200"/>
      <c r="N239" s="201"/>
      <c r="O239" s="201"/>
      <c r="P239" s="202">
        <f>P240+P247+P252+P255</f>
        <v>0</v>
      </c>
      <c r="Q239" s="201"/>
      <c r="R239" s="202">
        <f>R240+R247+R252+R255</f>
        <v>0</v>
      </c>
      <c r="S239" s="201"/>
      <c r="T239" s="203">
        <f>T240+T247+T252+T255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04" t="s">
        <v>138</v>
      </c>
      <c r="AT239" s="205" t="s">
        <v>72</v>
      </c>
      <c r="AU239" s="205" t="s">
        <v>73</v>
      </c>
      <c r="AY239" s="204" t="s">
        <v>116</v>
      </c>
      <c r="BK239" s="206">
        <f>BK240+BK247+BK252+BK255</f>
        <v>0</v>
      </c>
    </row>
    <row r="240" s="12" customFormat="1" ht="22.8" customHeight="1">
      <c r="A240" s="12"/>
      <c r="B240" s="193"/>
      <c r="C240" s="194"/>
      <c r="D240" s="195" t="s">
        <v>72</v>
      </c>
      <c r="E240" s="207" t="s">
        <v>417</v>
      </c>
      <c r="F240" s="207" t="s">
        <v>418</v>
      </c>
      <c r="G240" s="194"/>
      <c r="H240" s="194"/>
      <c r="I240" s="197"/>
      <c r="J240" s="208">
        <f>BK240</f>
        <v>0</v>
      </c>
      <c r="K240" s="194"/>
      <c r="L240" s="199"/>
      <c r="M240" s="200"/>
      <c r="N240" s="201"/>
      <c r="O240" s="201"/>
      <c r="P240" s="202">
        <f>SUM(P241:P246)</f>
        <v>0</v>
      </c>
      <c r="Q240" s="201"/>
      <c r="R240" s="202">
        <f>SUM(R241:R246)</f>
        <v>0</v>
      </c>
      <c r="S240" s="201"/>
      <c r="T240" s="203">
        <f>SUM(T241:T246)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04" t="s">
        <v>138</v>
      </c>
      <c r="AT240" s="205" t="s">
        <v>72</v>
      </c>
      <c r="AU240" s="205" t="s">
        <v>78</v>
      </c>
      <c r="AY240" s="204" t="s">
        <v>116</v>
      </c>
      <c r="BK240" s="206">
        <f>SUM(BK241:BK246)</f>
        <v>0</v>
      </c>
    </row>
    <row r="241" s="2" customFormat="1" ht="16.5" customHeight="1">
      <c r="A241" s="36"/>
      <c r="B241" s="37"/>
      <c r="C241" s="209" t="s">
        <v>419</v>
      </c>
      <c r="D241" s="209" t="s">
        <v>118</v>
      </c>
      <c r="E241" s="210" t="s">
        <v>420</v>
      </c>
      <c r="F241" s="211" t="s">
        <v>421</v>
      </c>
      <c r="G241" s="212" t="s">
        <v>422</v>
      </c>
      <c r="H241" s="213">
        <v>1</v>
      </c>
      <c r="I241" s="214"/>
      <c r="J241" s="215">
        <f>ROUND(I241*H241,2)</f>
        <v>0</v>
      </c>
      <c r="K241" s="211" t="s">
        <v>122</v>
      </c>
      <c r="L241" s="42"/>
      <c r="M241" s="216" t="s">
        <v>1</v>
      </c>
      <c r="N241" s="217" t="s">
        <v>38</v>
      </c>
      <c r="O241" s="89"/>
      <c r="P241" s="218">
        <f>O241*H241</f>
        <v>0</v>
      </c>
      <c r="Q241" s="218">
        <v>0</v>
      </c>
      <c r="R241" s="218">
        <f>Q241*H241</f>
        <v>0</v>
      </c>
      <c r="S241" s="218">
        <v>0</v>
      </c>
      <c r="T241" s="219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20" t="s">
        <v>423</v>
      </c>
      <c r="AT241" s="220" t="s">
        <v>118</v>
      </c>
      <c r="AU241" s="220" t="s">
        <v>80</v>
      </c>
      <c r="AY241" s="15" t="s">
        <v>116</v>
      </c>
      <c r="BE241" s="221">
        <f>IF(N241="základní",J241,0)</f>
        <v>0</v>
      </c>
      <c r="BF241" s="221">
        <f>IF(N241="snížená",J241,0)</f>
        <v>0</v>
      </c>
      <c r="BG241" s="221">
        <f>IF(N241="zákl. přenesená",J241,0)</f>
        <v>0</v>
      </c>
      <c r="BH241" s="221">
        <f>IF(N241="sníž. přenesená",J241,0)</f>
        <v>0</v>
      </c>
      <c r="BI241" s="221">
        <f>IF(N241="nulová",J241,0)</f>
        <v>0</v>
      </c>
      <c r="BJ241" s="15" t="s">
        <v>78</v>
      </c>
      <c r="BK241" s="221">
        <f>ROUND(I241*H241,2)</f>
        <v>0</v>
      </c>
      <c r="BL241" s="15" t="s">
        <v>423</v>
      </c>
      <c r="BM241" s="220" t="s">
        <v>424</v>
      </c>
    </row>
    <row r="242" s="2" customFormat="1" ht="16.5" customHeight="1">
      <c r="A242" s="36"/>
      <c r="B242" s="37"/>
      <c r="C242" s="209" t="s">
        <v>425</v>
      </c>
      <c r="D242" s="209" t="s">
        <v>118</v>
      </c>
      <c r="E242" s="210" t="s">
        <v>426</v>
      </c>
      <c r="F242" s="211" t="s">
        <v>427</v>
      </c>
      <c r="G242" s="212" t="s">
        <v>422</v>
      </c>
      <c r="H242" s="213">
        <v>1</v>
      </c>
      <c r="I242" s="214"/>
      <c r="J242" s="215">
        <f>ROUND(I242*H242,2)</f>
        <v>0</v>
      </c>
      <c r="K242" s="211" t="s">
        <v>122</v>
      </c>
      <c r="L242" s="42"/>
      <c r="M242" s="216" t="s">
        <v>1</v>
      </c>
      <c r="N242" s="217" t="s">
        <v>38</v>
      </c>
      <c r="O242" s="89"/>
      <c r="P242" s="218">
        <f>O242*H242</f>
        <v>0</v>
      </c>
      <c r="Q242" s="218">
        <v>0</v>
      </c>
      <c r="R242" s="218">
        <f>Q242*H242</f>
        <v>0</v>
      </c>
      <c r="S242" s="218">
        <v>0</v>
      </c>
      <c r="T242" s="219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20" t="s">
        <v>423</v>
      </c>
      <c r="AT242" s="220" t="s">
        <v>118</v>
      </c>
      <c r="AU242" s="220" t="s">
        <v>80</v>
      </c>
      <c r="AY242" s="15" t="s">
        <v>116</v>
      </c>
      <c r="BE242" s="221">
        <f>IF(N242="základní",J242,0)</f>
        <v>0</v>
      </c>
      <c r="BF242" s="221">
        <f>IF(N242="snížená",J242,0)</f>
        <v>0</v>
      </c>
      <c r="BG242" s="221">
        <f>IF(N242="zákl. přenesená",J242,0)</f>
        <v>0</v>
      </c>
      <c r="BH242" s="221">
        <f>IF(N242="sníž. přenesená",J242,0)</f>
        <v>0</v>
      </c>
      <c r="BI242" s="221">
        <f>IF(N242="nulová",J242,0)</f>
        <v>0</v>
      </c>
      <c r="BJ242" s="15" t="s">
        <v>78</v>
      </c>
      <c r="BK242" s="221">
        <f>ROUND(I242*H242,2)</f>
        <v>0</v>
      </c>
      <c r="BL242" s="15" t="s">
        <v>423</v>
      </c>
      <c r="BM242" s="220" t="s">
        <v>428</v>
      </c>
    </row>
    <row r="243" s="2" customFormat="1" ht="21.75" customHeight="1">
      <c r="A243" s="36"/>
      <c r="B243" s="37"/>
      <c r="C243" s="209" t="s">
        <v>429</v>
      </c>
      <c r="D243" s="209" t="s">
        <v>118</v>
      </c>
      <c r="E243" s="210" t="s">
        <v>430</v>
      </c>
      <c r="F243" s="211" t="s">
        <v>431</v>
      </c>
      <c r="G243" s="212" t="s">
        <v>422</v>
      </c>
      <c r="H243" s="213">
        <v>1</v>
      </c>
      <c r="I243" s="214"/>
      <c r="J243" s="215">
        <f>ROUND(I243*H243,2)</f>
        <v>0</v>
      </c>
      <c r="K243" s="211" t="s">
        <v>122</v>
      </c>
      <c r="L243" s="42"/>
      <c r="M243" s="216" t="s">
        <v>1</v>
      </c>
      <c r="N243" s="217" t="s">
        <v>38</v>
      </c>
      <c r="O243" s="89"/>
      <c r="P243" s="218">
        <f>O243*H243</f>
        <v>0</v>
      </c>
      <c r="Q243" s="218">
        <v>0</v>
      </c>
      <c r="R243" s="218">
        <f>Q243*H243</f>
        <v>0</v>
      </c>
      <c r="S243" s="218">
        <v>0</v>
      </c>
      <c r="T243" s="219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220" t="s">
        <v>423</v>
      </c>
      <c r="AT243" s="220" t="s">
        <v>118</v>
      </c>
      <c r="AU243" s="220" t="s">
        <v>80</v>
      </c>
      <c r="AY243" s="15" t="s">
        <v>116</v>
      </c>
      <c r="BE243" s="221">
        <f>IF(N243="základní",J243,0)</f>
        <v>0</v>
      </c>
      <c r="BF243" s="221">
        <f>IF(N243="snížená",J243,0)</f>
        <v>0</v>
      </c>
      <c r="BG243" s="221">
        <f>IF(N243="zákl. přenesená",J243,0)</f>
        <v>0</v>
      </c>
      <c r="BH243" s="221">
        <f>IF(N243="sníž. přenesená",J243,0)</f>
        <v>0</v>
      </c>
      <c r="BI243" s="221">
        <f>IF(N243="nulová",J243,0)</f>
        <v>0</v>
      </c>
      <c r="BJ243" s="15" t="s">
        <v>78</v>
      </c>
      <c r="BK243" s="221">
        <f>ROUND(I243*H243,2)</f>
        <v>0</v>
      </c>
      <c r="BL243" s="15" t="s">
        <v>423</v>
      </c>
      <c r="BM243" s="220" t="s">
        <v>432</v>
      </c>
    </row>
    <row r="244" s="2" customFormat="1" ht="16.5" customHeight="1">
      <c r="A244" s="36"/>
      <c r="B244" s="37"/>
      <c r="C244" s="209" t="s">
        <v>433</v>
      </c>
      <c r="D244" s="209" t="s">
        <v>118</v>
      </c>
      <c r="E244" s="210" t="s">
        <v>434</v>
      </c>
      <c r="F244" s="211" t="s">
        <v>435</v>
      </c>
      <c r="G244" s="212" t="s">
        <v>422</v>
      </c>
      <c r="H244" s="213">
        <v>1</v>
      </c>
      <c r="I244" s="214"/>
      <c r="J244" s="215">
        <f>ROUND(I244*H244,2)</f>
        <v>0</v>
      </c>
      <c r="K244" s="211" t="s">
        <v>122</v>
      </c>
      <c r="L244" s="42"/>
      <c r="M244" s="216" t="s">
        <v>1</v>
      </c>
      <c r="N244" s="217" t="s">
        <v>38</v>
      </c>
      <c r="O244" s="89"/>
      <c r="P244" s="218">
        <f>O244*H244</f>
        <v>0</v>
      </c>
      <c r="Q244" s="218">
        <v>0</v>
      </c>
      <c r="R244" s="218">
        <f>Q244*H244</f>
        <v>0</v>
      </c>
      <c r="S244" s="218">
        <v>0</v>
      </c>
      <c r="T244" s="219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20" t="s">
        <v>423</v>
      </c>
      <c r="AT244" s="220" t="s">
        <v>118</v>
      </c>
      <c r="AU244" s="220" t="s">
        <v>80</v>
      </c>
      <c r="AY244" s="15" t="s">
        <v>116</v>
      </c>
      <c r="BE244" s="221">
        <f>IF(N244="základní",J244,0)</f>
        <v>0</v>
      </c>
      <c r="BF244" s="221">
        <f>IF(N244="snížená",J244,0)</f>
        <v>0</v>
      </c>
      <c r="BG244" s="221">
        <f>IF(N244="zákl. přenesená",J244,0)</f>
        <v>0</v>
      </c>
      <c r="BH244" s="221">
        <f>IF(N244="sníž. přenesená",J244,0)</f>
        <v>0</v>
      </c>
      <c r="BI244" s="221">
        <f>IF(N244="nulová",J244,0)</f>
        <v>0</v>
      </c>
      <c r="BJ244" s="15" t="s">
        <v>78</v>
      </c>
      <c r="BK244" s="221">
        <f>ROUND(I244*H244,2)</f>
        <v>0</v>
      </c>
      <c r="BL244" s="15" t="s">
        <v>423</v>
      </c>
      <c r="BM244" s="220" t="s">
        <v>436</v>
      </c>
    </row>
    <row r="245" s="2" customFormat="1" ht="16.5" customHeight="1">
      <c r="A245" s="36"/>
      <c r="B245" s="37"/>
      <c r="C245" s="209" t="s">
        <v>437</v>
      </c>
      <c r="D245" s="209" t="s">
        <v>118</v>
      </c>
      <c r="E245" s="210" t="s">
        <v>438</v>
      </c>
      <c r="F245" s="211" t="s">
        <v>439</v>
      </c>
      <c r="G245" s="212" t="s">
        <v>422</v>
      </c>
      <c r="H245" s="213">
        <v>1</v>
      </c>
      <c r="I245" s="214"/>
      <c r="J245" s="215">
        <f>ROUND(I245*H245,2)</f>
        <v>0</v>
      </c>
      <c r="K245" s="211" t="s">
        <v>122</v>
      </c>
      <c r="L245" s="42"/>
      <c r="M245" s="216" t="s">
        <v>1</v>
      </c>
      <c r="N245" s="217" t="s">
        <v>38</v>
      </c>
      <c r="O245" s="89"/>
      <c r="P245" s="218">
        <f>O245*H245</f>
        <v>0</v>
      </c>
      <c r="Q245" s="218">
        <v>0</v>
      </c>
      <c r="R245" s="218">
        <f>Q245*H245</f>
        <v>0</v>
      </c>
      <c r="S245" s="218">
        <v>0</v>
      </c>
      <c r="T245" s="219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220" t="s">
        <v>423</v>
      </c>
      <c r="AT245" s="220" t="s">
        <v>118</v>
      </c>
      <c r="AU245" s="220" t="s">
        <v>80</v>
      </c>
      <c r="AY245" s="15" t="s">
        <v>116</v>
      </c>
      <c r="BE245" s="221">
        <f>IF(N245="základní",J245,0)</f>
        <v>0</v>
      </c>
      <c r="BF245" s="221">
        <f>IF(N245="snížená",J245,0)</f>
        <v>0</v>
      </c>
      <c r="BG245" s="221">
        <f>IF(N245="zákl. přenesená",J245,0)</f>
        <v>0</v>
      </c>
      <c r="BH245" s="221">
        <f>IF(N245="sníž. přenesená",J245,0)</f>
        <v>0</v>
      </c>
      <c r="BI245" s="221">
        <f>IF(N245="nulová",J245,0)</f>
        <v>0</v>
      </c>
      <c r="BJ245" s="15" t="s">
        <v>78</v>
      </c>
      <c r="BK245" s="221">
        <f>ROUND(I245*H245,2)</f>
        <v>0</v>
      </c>
      <c r="BL245" s="15" t="s">
        <v>423</v>
      </c>
      <c r="BM245" s="220" t="s">
        <v>440</v>
      </c>
    </row>
    <row r="246" s="2" customFormat="1" ht="16.5" customHeight="1">
      <c r="A246" s="36"/>
      <c r="B246" s="37"/>
      <c r="C246" s="209" t="s">
        <v>441</v>
      </c>
      <c r="D246" s="209" t="s">
        <v>118</v>
      </c>
      <c r="E246" s="210" t="s">
        <v>442</v>
      </c>
      <c r="F246" s="211" t="s">
        <v>443</v>
      </c>
      <c r="G246" s="212" t="s">
        <v>444</v>
      </c>
      <c r="H246" s="213">
        <v>2</v>
      </c>
      <c r="I246" s="214"/>
      <c r="J246" s="215">
        <f>ROUND(I246*H246,2)</f>
        <v>0</v>
      </c>
      <c r="K246" s="211" t="s">
        <v>122</v>
      </c>
      <c r="L246" s="42"/>
      <c r="M246" s="216" t="s">
        <v>1</v>
      </c>
      <c r="N246" s="217" t="s">
        <v>38</v>
      </c>
      <c r="O246" s="89"/>
      <c r="P246" s="218">
        <f>O246*H246</f>
        <v>0</v>
      </c>
      <c r="Q246" s="218">
        <v>0</v>
      </c>
      <c r="R246" s="218">
        <f>Q246*H246</f>
        <v>0</v>
      </c>
      <c r="S246" s="218">
        <v>0</v>
      </c>
      <c r="T246" s="219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220" t="s">
        <v>423</v>
      </c>
      <c r="AT246" s="220" t="s">
        <v>118</v>
      </c>
      <c r="AU246" s="220" t="s">
        <v>80</v>
      </c>
      <c r="AY246" s="15" t="s">
        <v>116</v>
      </c>
      <c r="BE246" s="221">
        <f>IF(N246="základní",J246,0)</f>
        <v>0</v>
      </c>
      <c r="BF246" s="221">
        <f>IF(N246="snížená",J246,0)</f>
        <v>0</v>
      </c>
      <c r="BG246" s="221">
        <f>IF(N246="zákl. přenesená",J246,0)</f>
        <v>0</v>
      </c>
      <c r="BH246" s="221">
        <f>IF(N246="sníž. přenesená",J246,0)</f>
        <v>0</v>
      </c>
      <c r="BI246" s="221">
        <f>IF(N246="nulová",J246,0)</f>
        <v>0</v>
      </c>
      <c r="BJ246" s="15" t="s">
        <v>78</v>
      </c>
      <c r="BK246" s="221">
        <f>ROUND(I246*H246,2)</f>
        <v>0</v>
      </c>
      <c r="BL246" s="15" t="s">
        <v>423</v>
      </c>
      <c r="BM246" s="220" t="s">
        <v>445</v>
      </c>
    </row>
    <row r="247" s="12" customFormat="1" ht="22.8" customHeight="1">
      <c r="A247" s="12"/>
      <c r="B247" s="193"/>
      <c r="C247" s="194"/>
      <c r="D247" s="195" t="s">
        <v>72</v>
      </c>
      <c r="E247" s="207" t="s">
        <v>446</v>
      </c>
      <c r="F247" s="207" t="s">
        <v>447</v>
      </c>
      <c r="G247" s="194"/>
      <c r="H247" s="194"/>
      <c r="I247" s="197"/>
      <c r="J247" s="208">
        <f>BK247</f>
        <v>0</v>
      </c>
      <c r="K247" s="194"/>
      <c r="L247" s="199"/>
      <c r="M247" s="200"/>
      <c r="N247" s="201"/>
      <c r="O247" s="201"/>
      <c r="P247" s="202">
        <f>SUM(P248:P251)</f>
        <v>0</v>
      </c>
      <c r="Q247" s="201"/>
      <c r="R247" s="202">
        <f>SUM(R248:R251)</f>
        <v>0</v>
      </c>
      <c r="S247" s="201"/>
      <c r="T247" s="203">
        <f>SUM(T248:T251)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04" t="s">
        <v>138</v>
      </c>
      <c r="AT247" s="205" t="s">
        <v>72</v>
      </c>
      <c r="AU247" s="205" t="s">
        <v>78</v>
      </c>
      <c r="AY247" s="204" t="s">
        <v>116</v>
      </c>
      <c r="BK247" s="206">
        <f>SUM(BK248:BK251)</f>
        <v>0</v>
      </c>
    </row>
    <row r="248" s="2" customFormat="1" ht="16.5" customHeight="1">
      <c r="A248" s="36"/>
      <c r="B248" s="37"/>
      <c r="C248" s="209" t="s">
        <v>448</v>
      </c>
      <c r="D248" s="209" t="s">
        <v>118</v>
      </c>
      <c r="E248" s="210" t="s">
        <v>449</v>
      </c>
      <c r="F248" s="211" t="s">
        <v>447</v>
      </c>
      <c r="G248" s="212" t="s">
        <v>422</v>
      </c>
      <c r="H248" s="213">
        <v>1</v>
      </c>
      <c r="I248" s="214"/>
      <c r="J248" s="215">
        <f>ROUND(I248*H248,2)</f>
        <v>0</v>
      </c>
      <c r="K248" s="211" t="s">
        <v>122</v>
      </c>
      <c r="L248" s="42"/>
      <c r="M248" s="216" t="s">
        <v>1</v>
      </c>
      <c r="N248" s="217" t="s">
        <v>38</v>
      </c>
      <c r="O248" s="89"/>
      <c r="P248" s="218">
        <f>O248*H248</f>
        <v>0</v>
      </c>
      <c r="Q248" s="218">
        <v>0</v>
      </c>
      <c r="R248" s="218">
        <f>Q248*H248</f>
        <v>0</v>
      </c>
      <c r="S248" s="218">
        <v>0</v>
      </c>
      <c r="T248" s="219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220" t="s">
        <v>423</v>
      </c>
      <c r="AT248" s="220" t="s">
        <v>118</v>
      </c>
      <c r="AU248" s="220" t="s">
        <v>80</v>
      </c>
      <c r="AY248" s="15" t="s">
        <v>116</v>
      </c>
      <c r="BE248" s="221">
        <f>IF(N248="základní",J248,0)</f>
        <v>0</v>
      </c>
      <c r="BF248" s="221">
        <f>IF(N248="snížená",J248,0)</f>
        <v>0</v>
      </c>
      <c r="BG248" s="221">
        <f>IF(N248="zákl. přenesená",J248,0)</f>
        <v>0</v>
      </c>
      <c r="BH248" s="221">
        <f>IF(N248="sníž. přenesená",J248,0)</f>
        <v>0</v>
      </c>
      <c r="BI248" s="221">
        <f>IF(N248="nulová",J248,0)</f>
        <v>0</v>
      </c>
      <c r="BJ248" s="15" t="s">
        <v>78</v>
      </c>
      <c r="BK248" s="221">
        <f>ROUND(I248*H248,2)</f>
        <v>0</v>
      </c>
      <c r="BL248" s="15" t="s">
        <v>423</v>
      </c>
      <c r="BM248" s="220" t="s">
        <v>450</v>
      </c>
    </row>
    <row r="249" s="2" customFormat="1" ht="16.5" customHeight="1">
      <c r="A249" s="36"/>
      <c r="B249" s="37"/>
      <c r="C249" s="209" t="s">
        <v>451</v>
      </c>
      <c r="D249" s="209" t="s">
        <v>118</v>
      </c>
      <c r="E249" s="210" t="s">
        <v>452</v>
      </c>
      <c r="F249" s="211" t="s">
        <v>453</v>
      </c>
      <c r="G249" s="212" t="s">
        <v>422</v>
      </c>
      <c r="H249" s="213">
        <v>1</v>
      </c>
      <c r="I249" s="214"/>
      <c r="J249" s="215">
        <f>ROUND(I249*H249,2)</f>
        <v>0</v>
      </c>
      <c r="K249" s="211" t="s">
        <v>122</v>
      </c>
      <c r="L249" s="42"/>
      <c r="M249" s="216" t="s">
        <v>1</v>
      </c>
      <c r="N249" s="217" t="s">
        <v>38</v>
      </c>
      <c r="O249" s="89"/>
      <c r="P249" s="218">
        <f>O249*H249</f>
        <v>0</v>
      </c>
      <c r="Q249" s="218">
        <v>0</v>
      </c>
      <c r="R249" s="218">
        <f>Q249*H249</f>
        <v>0</v>
      </c>
      <c r="S249" s="218">
        <v>0</v>
      </c>
      <c r="T249" s="219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220" t="s">
        <v>423</v>
      </c>
      <c r="AT249" s="220" t="s">
        <v>118</v>
      </c>
      <c r="AU249" s="220" t="s">
        <v>80</v>
      </c>
      <c r="AY249" s="15" t="s">
        <v>116</v>
      </c>
      <c r="BE249" s="221">
        <f>IF(N249="základní",J249,0)</f>
        <v>0</v>
      </c>
      <c r="BF249" s="221">
        <f>IF(N249="snížená",J249,0)</f>
        <v>0</v>
      </c>
      <c r="BG249" s="221">
        <f>IF(N249="zákl. přenesená",J249,0)</f>
        <v>0</v>
      </c>
      <c r="BH249" s="221">
        <f>IF(N249="sníž. přenesená",J249,0)</f>
        <v>0</v>
      </c>
      <c r="BI249" s="221">
        <f>IF(N249="nulová",J249,0)</f>
        <v>0</v>
      </c>
      <c r="BJ249" s="15" t="s">
        <v>78</v>
      </c>
      <c r="BK249" s="221">
        <f>ROUND(I249*H249,2)</f>
        <v>0</v>
      </c>
      <c r="BL249" s="15" t="s">
        <v>423</v>
      </c>
      <c r="BM249" s="220" t="s">
        <v>454</v>
      </c>
    </row>
    <row r="250" s="2" customFormat="1">
      <c r="A250" s="36"/>
      <c r="B250" s="37"/>
      <c r="C250" s="38"/>
      <c r="D250" s="222" t="s">
        <v>128</v>
      </c>
      <c r="E250" s="38"/>
      <c r="F250" s="223" t="s">
        <v>455</v>
      </c>
      <c r="G250" s="38"/>
      <c r="H250" s="38"/>
      <c r="I250" s="224"/>
      <c r="J250" s="38"/>
      <c r="K250" s="38"/>
      <c r="L250" s="42"/>
      <c r="M250" s="225"/>
      <c r="N250" s="226"/>
      <c r="O250" s="89"/>
      <c r="P250" s="89"/>
      <c r="Q250" s="89"/>
      <c r="R250" s="89"/>
      <c r="S250" s="89"/>
      <c r="T250" s="90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T250" s="15" t="s">
        <v>128</v>
      </c>
      <c r="AU250" s="15" t="s">
        <v>80</v>
      </c>
    </row>
    <row r="251" s="2" customFormat="1" ht="16.5" customHeight="1">
      <c r="A251" s="36"/>
      <c r="B251" s="37"/>
      <c r="C251" s="209" t="s">
        <v>456</v>
      </c>
      <c r="D251" s="209" t="s">
        <v>118</v>
      </c>
      <c r="E251" s="210" t="s">
        <v>457</v>
      </c>
      <c r="F251" s="211" t="s">
        <v>458</v>
      </c>
      <c r="G251" s="212" t="s">
        <v>459</v>
      </c>
      <c r="H251" s="213">
        <v>1</v>
      </c>
      <c r="I251" s="214"/>
      <c r="J251" s="215">
        <f>ROUND(I251*H251,2)</f>
        <v>0</v>
      </c>
      <c r="K251" s="211" t="s">
        <v>122</v>
      </c>
      <c r="L251" s="42"/>
      <c r="M251" s="216" t="s">
        <v>1</v>
      </c>
      <c r="N251" s="217" t="s">
        <v>38</v>
      </c>
      <c r="O251" s="89"/>
      <c r="P251" s="218">
        <f>O251*H251</f>
        <v>0</v>
      </c>
      <c r="Q251" s="218">
        <v>0</v>
      </c>
      <c r="R251" s="218">
        <f>Q251*H251</f>
        <v>0</v>
      </c>
      <c r="S251" s="218">
        <v>0</v>
      </c>
      <c r="T251" s="219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220" t="s">
        <v>423</v>
      </c>
      <c r="AT251" s="220" t="s">
        <v>118</v>
      </c>
      <c r="AU251" s="220" t="s">
        <v>80</v>
      </c>
      <c r="AY251" s="15" t="s">
        <v>116</v>
      </c>
      <c r="BE251" s="221">
        <f>IF(N251="základní",J251,0)</f>
        <v>0</v>
      </c>
      <c r="BF251" s="221">
        <f>IF(N251="snížená",J251,0)</f>
        <v>0</v>
      </c>
      <c r="BG251" s="221">
        <f>IF(N251="zákl. přenesená",J251,0)</f>
        <v>0</v>
      </c>
      <c r="BH251" s="221">
        <f>IF(N251="sníž. přenesená",J251,0)</f>
        <v>0</v>
      </c>
      <c r="BI251" s="221">
        <f>IF(N251="nulová",J251,0)</f>
        <v>0</v>
      </c>
      <c r="BJ251" s="15" t="s">
        <v>78</v>
      </c>
      <c r="BK251" s="221">
        <f>ROUND(I251*H251,2)</f>
        <v>0</v>
      </c>
      <c r="BL251" s="15" t="s">
        <v>423</v>
      </c>
      <c r="BM251" s="220" t="s">
        <v>460</v>
      </c>
    </row>
    <row r="252" s="12" customFormat="1" ht="22.8" customHeight="1">
      <c r="A252" s="12"/>
      <c r="B252" s="193"/>
      <c r="C252" s="194"/>
      <c r="D252" s="195" t="s">
        <v>72</v>
      </c>
      <c r="E252" s="207" t="s">
        <v>461</v>
      </c>
      <c r="F252" s="207" t="s">
        <v>462</v>
      </c>
      <c r="G252" s="194"/>
      <c r="H252" s="194"/>
      <c r="I252" s="197"/>
      <c r="J252" s="208">
        <f>BK252</f>
        <v>0</v>
      </c>
      <c r="K252" s="194"/>
      <c r="L252" s="199"/>
      <c r="M252" s="200"/>
      <c r="N252" s="201"/>
      <c r="O252" s="201"/>
      <c r="P252" s="202">
        <f>SUM(P253:P254)</f>
        <v>0</v>
      </c>
      <c r="Q252" s="201"/>
      <c r="R252" s="202">
        <f>SUM(R253:R254)</f>
        <v>0</v>
      </c>
      <c r="S252" s="201"/>
      <c r="T252" s="203">
        <f>SUM(T253:T254)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04" t="s">
        <v>138</v>
      </c>
      <c r="AT252" s="205" t="s">
        <v>72</v>
      </c>
      <c r="AU252" s="205" t="s">
        <v>78</v>
      </c>
      <c r="AY252" s="204" t="s">
        <v>116</v>
      </c>
      <c r="BK252" s="206">
        <f>SUM(BK253:BK254)</f>
        <v>0</v>
      </c>
    </row>
    <row r="253" s="2" customFormat="1" ht="16.5" customHeight="1">
      <c r="A253" s="36"/>
      <c r="B253" s="37"/>
      <c r="C253" s="209" t="s">
        <v>463</v>
      </c>
      <c r="D253" s="209" t="s">
        <v>118</v>
      </c>
      <c r="E253" s="210" t="s">
        <v>464</v>
      </c>
      <c r="F253" s="211" t="s">
        <v>465</v>
      </c>
      <c r="G253" s="212" t="s">
        <v>422</v>
      </c>
      <c r="H253" s="213">
        <v>3</v>
      </c>
      <c r="I253" s="214"/>
      <c r="J253" s="215">
        <f>ROUND(I253*H253,2)</f>
        <v>0</v>
      </c>
      <c r="K253" s="211" t="s">
        <v>122</v>
      </c>
      <c r="L253" s="42"/>
      <c r="M253" s="216" t="s">
        <v>1</v>
      </c>
      <c r="N253" s="217" t="s">
        <v>38</v>
      </c>
      <c r="O253" s="89"/>
      <c r="P253" s="218">
        <f>O253*H253</f>
        <v>0</v>
      </c>
      <c r="Q253" s="218">
        <v>0</v>
      </c>
      <c r="R253" s="218">
        <f>Q253*H253</f>
        <v>0</v>
      </c>
      <c r="S253" s="218">
        <v>0</v>
      </c>
      <c r="T253" s="219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220" t="s">
        <v>423</v>
      </c>
      <c r="AT253" s="220" t="s">
        <v>118</v>
      </c>
      <c r="AU253" s="220" t="s">
        <v>80</v>
      </c>
      <c r="AY253" s="15" t="s">
        <v>116</v>
      </c>
      <c r="BE253" s="221">
        <f>IF(N253="základní",J253,0)</f>
        <v>0</v>
      </c>
      <c r="BF253" s="221">
        <f>IF(N253="snížená",J253,0)</f>
        <v>0</v>
      </c>
      <c r="BG253" s="221">
        <f>IF(N253="zákl. přenesená",J253,0)</f>
        <v>0</v>
      </c>
      <c r="BH253" s="221">
        <f>IF(N253="sníž. přenesená",J253,0)</f>
        <v>0</v>
      </c>
      <c r="BI253" s="221">
        <f>IF(N253="nulová",J253,0)</f>
        <v>0</v>
      </c>
      <c r="BJ253" s="15" t="s">
        <v>78</v>
      </c>
      <c r="BK253" s="221">
        <f>ROUND(I253*H253,2)</f>
        <v>0</v>
      </c>
      <c r="BL253" s="15" t="s">
        <v>423</v>
      </c>
      <c r="BM253" s="220" t="s">
        <v>466</v>
      </c>
    </row>
    <row r="254" s="2" customFormat="1">
      <c r="A254" s="36"/>
      <c r="B254" s="37"/>
      <c r="C254" s="38"/>
      <c r="D254" s="222" t="s">
        <v>128</v>
      </c>
      <c r="E254" s="38"/>
      <c r="F254" s="223" t="s">
        <v>467</v>
      </c>
      <c r="G254" s="38"/>
      <c r="H254" s="38"/>
      <c r="I254" s="224"/>
      <c r="J254" s="38"/>
      <c r="K254" s="38"/>
      <c r="L254" s="42"/>
      <c r="M254" s="225"/>
      <c r="N254" s="226"/>
      <c r="O254" s="89"/>
      <c r="P254" s="89"/>
      <c r="Q254" s="89"/>
      <c r="R254" s="89"/>
      <c r="S254" s="89"/>
      <c r="T254" s="90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T254" s="15" t="s">
        <v>128</v>
      </c>
      <c r="AU254" s="15" t="s">
        <v>80</v>
      </c>
    </row>
    <row r="255" s="12" customFormat="1" ht="22.8" customHeight="1">
      <c r="A255" s="12"/>
      <c r="B255" s="193"/>
      <c r="C255" s="194"/>
      <c r="D255" s="195" t="s">
        <v>72</v>
      </c>
      <c r="E255" s="207" t="s">
        <v>468</v>
      </c>
      <c r="F255" s="207" t="s">
        <v>469</v>
      </c>
      <c r="G255" s="194"/>
      <c r="H255" s="194"/>
      <c r="I255" s="197"/>
      <c r="J255" s="208">
        <f>BK255</f>
        <v>0</v>
      </c>
      <c r="K255" s="194"/>
      <c r="L255" s="199"/>
      <c r="M255" s="200"/>
      <c r="N255" s="201"/>
      <c r="O255" s="201"/>
      <c r="P255" s="202">
        <f>P256</f>
        <v>0</v>
      </c>
      <c r="Q255" s="201"/>
      <c r="R255" s="202">
        <f>R256</f>
        <v>0</v>
      </c>
      <c r="S255" s="201"/>
      <c r="T255" s="203">
        <f>T256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04" t="s">
        <v>138</v>
      </c>
      <c r="AT255" s="205" t="s">
        <v>72</v>
      </c>
      <c r="AU255" s="205" t="s">
        <v>78</v>
      </c>
      <c r="AY255" s="204" t="s">
        <v>116</v>
      </c>
      <c r="BK255" s="206">
        <f>BK256</f>
        <v>0</v>
      </c>
    </row>
    <row r="256" s="2" customFormat="1" ht="21.75" customHeight="1">
      <c r="A256" s="36"/>
      <c r="B256" s="37"/>
      <c r="C256" s="209" t="s">
        <v>470</v>
      </c>
      <c r="D256" s="209" t="s">
        <v>118</v>
      </c>
      <c r="E256" s="210" t="s">
        <v>471</v>
      </c>
      <c r="F256" s="211" t="s">
        <v>472</v>
      </c>
      <c r="G256" s="212" t="s">
        <v>422</v>
      </c>
      <c r="H256" s="213">
        <v>1</v>
      </c>
      <c r="I256" s="214"/>
      <c r="J256" s="215">
        <f>ROUND(I256*H256,2)</f>
        <v>0</v>
      </c>
      <c r="K256" s="211" t="s">
        <v>122</v>
      </c>
      <c r="L256" s="42"/>
      <c r="M256" s="248" t="s">
        <v>1</v>
      </c>
      <c r="N256" s="249" t="s">
        <v>38</v>
      </c>
      <c r="O256" s="250"/>
      <c r="P256" s="251">
        <f>O256*H256</f>
        <v>0</v>
      </c>
      <c r="Q256" s="251">
        <v>0</v>
      </c>
      <c r="R256" s="251">
        <f>Q256*H256</f>
        <v>0</v>
      </c>
      <c r="S256" s="251">
        <v>0</v>
      </c>
      <c r="T256" s="252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220" t="s">
        <v>423</v>
      </c>
      <c r="AT256" s="220" t="s">
        <v>118</v>
      </c>
      <c r="AU256" s="220" t="s">
        <v>80</v>
      </c>
      <c r="AY256" s="15" t="s">
        <v>116</v>
      </c>
      <c r="BE256" s="221">
        <f>IF(N256="základní",J256,0)</f>
        <v>0</v>
      </c>
      <c r="BF256" s="221">
        <f>IF(N256="snížená",J256,0)</f>
        <v>0</v>
      </c>
      <c r="BG256" s="221">
        <f>IF(N256="zákl. přenesená",J256,0)</f>
        <v>0</v>
      </c>
      <c r="BH256" s="221">
        <f>IF(N256="sníž. přenesená",J256,0)</f>
        <v>0</v>
      </c>
      <c r="BI256" s="221">
        <f>IF(N256="nulová",J256,0)</f>
        <v>0</v>
      </c>
      <c r="BJ256" s="15" t="s">
        <v>78</v>
      </c>
      <c r="BK256" s="221">
        <f>ROUND(I256*H256,2)</f>
        <v>0</v>
      </c>
      <c r="BL256" s="15" t="s">
        <v>423</v>
      </c>
      <c r="BM256" s="220" t="s">
        <v>473</v>
      </c>
    </row>
    <row r="257" s="2" customFormat="1" ht="6.96" customHeight="1">
      <c r="A257" s="36"/>
      <c r="B257" s="64"/>
      <c r="C257" s="65"/>
      <c r="D257" s="65"/>
      <c r="E257" s="65"/>
      <c r="F257" s="65"/>
      <c r="G257" s="65"/>
      <c r="H257" s="65"/>
      <c r="I257" s="65"/>
      <c r="J257" s="65"/>
      <c r="K257" s="65"/>
      <c r="L257" s="42"/>
      <c r="M257" s="36"/>
      <c r="O257" s="36"/>
      <c r="P257" s="36"/>
      <c r="Q257" s="36"/>
      <c r="R257" s="36"/>
      <c r="S257" s="36"/>
      <c r="T257" s="36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</row>
  </sheetData>
  <sheetProtection sheet="1" autoFilter="0" formatColumns="0" formatRows="0" objects="1" scenarios="1" spinCount="100000" saltValue="NNVsc1N21LzqjCy2LDn8o+atC418mok0mb0bz0R2lQcp82Wnwa+mxpgn7PBA7aJHPOUZsF6ZxfzxIU2YW2/nCQ==" hashValue="LRVjZkV9fy7jsgq1PJFCuJSsG9ErDYjFrnselVR0dGlXMUd76sFUbwt6R0Wjdc4uooQ2KKatTnZ7VJGg2ThwnA==" algorithmName="SHA-512" password="CC35"/>
  <autoFilter ref="C125:K256"/>
  <mergeCells count="6">
    <mergeCell ref="E7:H7"/>
    <mergeCell ref="E16:H16"/>
    <mergeCell ref="E25:H25"/>
    <mergeCell ref="E85:H85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PC-SLOVACEK-W10\PC</dc:creator>
  <cp:lastModifiedBy>PC-SLOVACEK-W10\PC</cp:lastModifiedBy>
  <dcterms:created xsi:type="dcterms:W3CDTF">2023-05-20T17:25:40Z</dcterms:created>
  <dcterms:modified xsi:type="dcterms:W3CDTF">2023-05-20T17:25:42Z</dcterms:modified>
</cp:coreProperties>
</file>